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F:\Zorgthuisnl\Zorg Thuis\IZA implementatie\Kostentool\Definitieve versie\"/>
    </mc:Choice>
  </mc:AlternateContent>
  <xr:revisionPtr revIDLastSave="0" documentId="8_{B6052AA1-7DFD-456A-ADD5-D5393655C13B}" xr6:coauthVersionLast="47" xr6:coauthVersionMax="47" xr10:uidLastSave="{00000000-0000-0000-0000-000000000000}"/>
  <workbookProtection workbookAlgorithmName="SHA-512" workbookHashValue="BGCL5Du0hCVQpmcx0DrRh/TfYTboGG3j8M8x+5Eagl3UXshmGklbIFjCkoSI54Ncp0lwHsb7/UgdIQt8fmmlDw==" workbookSaltValue="BlgpH85VpdYadp+ppNxDrQ==" workbookSpinCount="100000" lockStructure="1"/>
  <bookViews>
    <workbookView xWindow="-120" yWindow="-120" windowWidth="29040" windowHeight="15840" tabRatio="917" activeTab="6" xr2:uid="{996AD8EC-8311-4867-A07D-71970398654B}"/>
  </bookViews>
  <sheets>
    <sheet name="Stap 1. Handleiding" sheetId="10" r:id="rId1"/>
    <sheet name="Stap 2. Invulblad" sheetId="14" r:id="rId2"/>
    <sheet name="Stap 3. Uitkomsten rekentool" sheetId="20" r:id="rId3"/>
    <sheet name="Stap 4. Algemene toelichting" sheetId="21" r:id="rId4"/>
    <sheet name="Lijsten" sheetId="22" state="hidden" r:id="rId5"/>
    <sheet name="Uitgangspunten" sheetId="3" r:id="rId6"/>
    <sheet name="CAO_VVT" sheetId="1" r:id="rId7"/>
    <sheet name="Data_overig" sheetId="18" state="hidden" r:id="rId8"/>
  </sheets>
  <definedNames>
    <definedName name="_xlchart.v1.0" hidden="1">'Stap 3. Uitkomsten rekentool'!$W$21:$W$34</definedName>
    <definedName name="_xlchart.v1.1" hidden="1">'Stap 3. Uitkomsten rekentool'!$X$21:$X$34</definedName>
    <definedName name="Pensioen_dropdown">Data_overig!$B$7:$B$8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BV17" i="1"/>
  <c r="BW17" i="1" s="1"/>
  <c r="BZ17" i="1" s="1"/>
  <c r="BV18" i="1"/>
  <c r="BW18" i="1" s="1"/>
  <c r="BV19" i="1"/>
  <c r="BW19" i="1" s="1"/>
  <c r="BV20" i="1"/>
  <c r="BW20" i="1" s="1"/>
  <c r="BZ20" i="1" s="1"/>
  <c r="BV21" i="1"/>
  <c r="BW21" i="1" s="1"/>
  <c r="BZ21" i="1" s="1"/>
  <c r="BV22" i="1"/>
  <c r="BW22" i="1" s="1"/>
  <c r="BV23" i="1"/>
  <c r="BW23" i="1" s="1"/>
  <c r="BV24" i="1"/>
  <c r="BW24" i="1" s="1"/>
  <c r="BV25" i="1"/>
  <c r="BW25" i="1" s="1"/>
  <c r="BV26" i="1"/>
  <c r="BW26" i="1" s="1"/>
  <c r="BV27" i="1"/>
  <c r="BW27" i="1" s="1"/>
  <c r="BV28" i="1"/>
  <c r="BW28" i="1" s="1"/>
  <c r="BZ28" i="1" s="1"/>
  <c r="BV29" i="1"/>
  <c r="BW29" i="1" s="1"/>
  <c r="BZ29" i="1" s="1"/>
  <c r="BV30" i="1"/>
  <c r="BW30" i="1" s="1"/>
  <c r="BV31" i="1"/>
  <c r="BW31" i="1" s="1"/>
  <c r="BV32" i="1"/>
  <c r="BW32" i="1" s="1"/>
  <c r="BV33" i="1"/>
  <c r="BW33" i="1" s="1"/>
  <c r="BV34" i="1"/>
  <c r="BW34" i="1" s="1"/>
  <c r="BV35" i="1"/>
  <c r="BW35" i="1" s="1"/>
  <c r="BV36" i="1"/>
  <c r="BW36" i="1" s="1"/>
  <c r="BZ36" i="1" s="1"/>
  <c r="BV37" i="1"/>
  <c r="BW37" i="1" s="1"/>
  <c r="BZ37" i="1" s="1"/>
  <c r="BV38" i="1"/>
  <c r="BW38" i="1" s="1"/>
  <c r="BV39" i="1"/>
  <c r="BW39" i="1" s="1"/>
  <c r="BV40" i="1"/>
  <c r="BW40" i="1" s="1"/>
  <c r="BV41" i="1"/>
  <c r="BW41" i="1" s="1"/>
  <c r="BV42" i="1"/>
  <c r="BW42" i="1" s="1"/>
  <c r="BV43" i="1"/>
  <c r="BW43" i="1" s="1"/>
  <c r="BV44" i="1"/>
  <c r="BW44" i="1" s="1"/>
  <c r="BZ44" i="1" s="1"/>
  <c r="BV45" i="1"/>
  <c r="BW45" i="1" s="1"/>
  <c r="BZ45" i="1" s="1"/>
  <c r="BV46" i="1"/>
  <c r="BW46" i="1" s="1"/>
  <c r="BV47" i="1"/>
  <c r="BW47" i="1" s="1"/>
  <c r="BV48" i="1"/>
  <c r="BW48" i="1" s="1"/>
  <c r="BV49" i="1"/>
  <c r="BW49" i="1" s="1"/>
  <c r="BV50" i="1"/>
  <c r="BW50" i="1" s="1"/>
  <c r="BV51" i="1"/>
  <c r="BW51" i="1" s="1"/>
  <c r="BV52" i="1"/>
  <c r="BW52" i="1" s="1"/>
  <c r="BZ52" i="1" s="1"/>
  <c r="BV53" i="1"/>
  <c r="BW53" i="1" s="1"/>
  <c r="BZ53" i="1" s="1"/>
  <c r="BV54" i="1"/>
  <c r="BW54" i="1" s="1"/>
  <c r="BV55" i="1"/>
  <c r="BW55" i="1" s="1"/>
  <c r="BV56" i="1"/>
  <c r="BW56" i="1" s="1"/>
  <c r="BV57" i="1"/>
  <c r="BW57" i="1" s="1"/>
  <c r="BV58" i="1"/>
  <c r="BW58" i="1" s="1"/>
  <c r="BV59" i="1"/>
  <c r="BW59" i="1" s="1"/>
  <c r="BV60" i="1"/>
  <c r="BW60" i="1" s="1"/>
  <c r="BZ60" i="1" s="1"/>
  <c r="BV61" i="1"/>
  <c r="BW61" i="1" s="1"/>
  <c r="BZ61" i="1" s="1"/>
  <c r="BV62" i="1"/>
  <c r="BW62" i="1" s="1"/>
  <c r="BV63" i="1"/>
  <c r="BW63" i="1" s="1"/>
  <c r="BV64" i="1"/>
  <c r="BW64" i="1" s="1"/>
  <c r="BV65" i="1"/>
  <c r="BW65" i="1" s="1"/>
  <c r="BV66" i="1"/>
  <c r="BW66" i="1" s="1"/>
  <c r="BV67" i="1"/>
  <c r="BW67" i="1" s="1"/>
  <c r="BV68" i="1"/>
  <c r="BW68" i="1" s="1"/>
  <c r="BZ68" i="1" s="1"/>
  <c r="BV69" i="1"/>
  <c r="BW69" i="1" s="1"/>
  <c r="BZ69" i="1" s="1"/>
  <c r="BV70" i="1"/>
  <c r="BW70" i="1" s="1"/>
  <c r="BV71" i="1"/>
  <c r="BW71" i="1" s="1"/>
  <c r="BV72" i="1"/>
  <c r="BW72" i="1" s="1"/>
  <c r="BV73" i="1"/>
  <c r="BW73" i="1" s="1"/>
  <c r="BV74" i="1"/>
  <c r="BW74" i="1" s="1"/>
  <c r="BV75" i="1"/>
  <c r="BW75" i="1" s="1"/>
  <c r="BV76" i="1"/>
  <c r="BW76" i="1" s="1"/>
  <c r="BZ76" i="1" s="1"/>
  <c r="BV77" i="1"/>
  <c r="BW77" i="1" s="1"/>
  <c r="BZ77" i="1" s="1"/>
  <c r="BV78" i="1"/>
  <c r="BW78" i="1" s="1"/>
  <c r="BV79" i="1"/>
  <c r="BW79" i="1" s="1"/>
  <c r="BV80" i="1"/>
  <c r="BW80" i="1" s="1"/>
  <c r="BV81" i="1"/>
  <c r="BW81" i="1" s="1"/>
  <c r="BV82" i="1"/>
  <c r="BW82" i="1" s="1"/>
  <c r="BV83" i="1"/>
  <c r="BW83" i="1" s="1"/>
  <c r="BV84" i="1"/>
  <c r="BW84" i="1" s="1"/>
  <c r="BZ84" i="1" s="1"/>
  <c r="BV85" i="1"/>
  <c r="BW85" i="1" s="1"/>
  <c r="BZ85" i="1" s="1"/>
  <c r="BV86" i="1"/>
  <c r="BW86" i="1" s="1"/>
  <c r="BV87" i="1"/>
  <c r="BW87" i="1" s="1"/>
  <c r="BV88" i="1"/>
  <c r="BW88" i="1" s="1"/>
  <c r="BV89" i="1"/>
  <c r="BW89" i="1" s="1"/>
  <c r="BV90" i="1"/>
  <c r="BW90" i="1" s="1"/>
  <c r="BV91" i="1"/>
  <c r="BW91" i="1" s="1"/>
  <c r="BV92" i="1"/>
  <c r="BW92" i="1" s="1"/>
  <c r="BZ92" i="1" s="1"/>
  <c r="BV93" i="1"/>
  <c r="BW93" i="1" s="1"/>
  <c r="BZ93" i="1" s="1"/>
  <c r="BV94" i="1"/>
  <c r="BW94" i="1" s="1"/>
  <c r="BV95" i="1"/>
  <c r="BW95" i="1" s="1"/>
  <c r="BV96" i="1"/>
  <c r="BW96" i="1" s="1"/>
  <c r="BV97" i="1"/>
  <c r="BW97" i="1" s="1"/>
  <c r="BV98" i="1"/>
  <c r="BW98" i="1" s="1"/>
  <c r="BV99" i="1"/>
  <c r="BW99" i="1" s="1"/>
  <c r="BV100" i="1"/>
  <c r="BW100" i="1" s="1"/>
  <c r="BZ100" i="1" s="1"/>
  <c r="BV101" i="1"/>
  <c r="BW101" i="1" s="1"/>
  <c r="BZ101" i="1" s="1"/>
  <c r="BV102" i="1"/>
  <c r="BW102" i="1" s="1"/>
  <c r="BV103" i="1"/>
  <c r="BW103" i="1" s="1"/>
  <c r="BV104" i="1"/>
  <c r="BW104" i="1" s="1"/>
  <c r="BV105" i="1"/>
  <c r="BW105" i="1" s="1"/>
  <c r="BV106" i="1"/>
  <c r="BW106" i="1" s="1"/>
  <c r="BV107" i="1"/>
  <c r="BW107" i="1" s="1"/>
  <c r="BV108" i="1"/>
  <c r="BW108" i="1" s="1"/>
  <c r="BZ108" i="1" s="1"/>
  <c r="BV109" i="1"/>
  <c r="BW109" i="1" s="1"/>
  <c r="BZ109" i="1" s="1"/>
  <c r="BV110" i="1"/>
  <c r="BW110" i="1" s="1"/>
  <c r="BV111" i="1"/>
  <c r="BW111" i="1" s="1"/>
  <c r="BV112" i="1"/>
  <c r="BW112" i="1" s="1"/>
  <c r="BV113" i="1"/>
  <c r="BW113" i="1" s="1"/>
  <c r="BV114" i="1"/>
  <c r="BW114" i="1" s="1"/>
  <c r="BV115" i="1"/>
  <c r="BW115" i="1" s="1"/>
  <c r="BV116" i="1"/>
  <c r="BW116" i="1"/>
  <c r="BZ116" i="1" s="1"/>
  <c r="BV117" i="1"/>
  <c r="BW117" i="1" s="1"/>
  <c r="BZ117" i="1" s="1"/>
  <c r="BV118" i="1"/>
  <c r="BW118" i="1" s="1"/>
  <c r="BV119" i="1"/>
  <c r="BW119" i="1" s="1"/>
  <c r="BV120" i="1"/>
  <c r="BW120" i="1" s="1"/>
  <c r="BV121" i="1"/>
  <c r="BW121" i="1" s="1"/>
  <c r="BV122" i="1"/>
  <c r="BW122" i="1" s="1"/>
  <c r="BV123" i="1"/>
  <c r="BW123" i="1" s="1"/>
  <c r="BV124" i="1"/>
  <c r="BW124" i="1" s="1"/>
  <c r="BV125" i="1"/>
  <c r="BW125" i="1" s="1"/>
  <c r="BZ125" i="1" s="1"/>
  <c r="BV126" i="1"/>
  <c r="BW126" i="1" s="1"/>
  <c r="BV127" i="1"/>
  <c r="BW127" i="1" s="1"/>
  <c r="BV128" i="1"/>
  <c r="BW128" i="1" s="1"/>
  <c r="BV129" i="1"/>
  <c r="BW129" i="1" s="1"/>
  <c r="BV130" i="1"/>
  <c r="BW130" i="1" s="1"/>
  <c r="BV131" i="1"/>
  <c r="BW131" i="1" s="1"/>
  <c r="BV132" i="1"/>
  <c r="BW132" i="1" s="1"/>
  <c r="BZ132" i="1" s="1"/>
  <c r="BV133" i="1"/>
  <c r="BW133" i="1" s="1"/>
  <c r="BZ133" i="1" s="1"/>
  <c r="BV134" i="1"/>
  <c r="BW134" i="1" s="1"/>
  <c r="BV135" i="1"/>
  <c r="BW135" i="1" s="1"/>
  <c r="BV136" i="1"/>
  <c r="BW136" i="1" s="1"/>
  <c r="BV137" i="1"/>
  <c r="BW137" i="1" s="1"/>
  <c r="BV138" i="1"/>
  <c r="BW138" i="1" s="1"/>
  <c r="BV139" i="1"/>
  <c r="BW139" i="1" s="1"/>
  <c r="BV140" i="1"/>
  <c r="BW140" i="1" s="1"/>
  <c r="BZ140" i="1" s="1"/>
  <c r="BV141" i="1"/>
  <c r="BW141" i="1" s="1"/>
  <c r="BZ141" i="1" s="1"/>
  <c r="BV142" i="1"/>
  <c r="BW142" i="1" s="1"/>
  <c r="BV143" i="1"/>
  <c r="BW143" i="1" s="1"/>
  <c r="BV144" i="1"/>
  <c r="BW144" i="1" s="1"/>
  <c r="BV145" i="1"/>
  <c r="BW145" i="1" s="1"/>
  <c r="BV146" i="1"/>
  <c r="BW146" i="1" s="1"/>
  <c r="BV147" i="1"/>
  <c r="BW147" i="1" s="1"/>
  <c r="BV148" i="1"/>
  <c r="BW148" i="1" s="1"/>
  <c r="BZ148" i="1" s="1"/>
  <c r="BV149" i="1"/>
  <c r="BW149" i="1" s="1"/>
  <c r="BZ149" i="1" s="1"/>
  <c r="BV150" i="1"/>
  <c r="BW150" i="1" s="1"/>
  <c r="BV151" i="1"/>
  <c r="BW151" i="1" s="1"/>
  <c r="BV152" i="1"/>
  <c r="BW152" i="1" s="1"/>
  <c r="BV153" i="1"/>
  <c r="BW153" i="1" s="1"/>
  <c r="BV154" i="1"/>
  <c r="BW154" i="1" s="1"/>
  <c r="BV155" i="1"/>
  <c r="BW155" i="1" s="1"/>
  <c r="BV156" i="1"/>
  <c r="BW156" i="1" s="1"/>
  <c r="BZ156" i="1" s="1"/>
  <c r="BV157" i="1"/>
  <c r="BW157" i="1" s="1"/>
  <c r="BZ157" i="1" s="1"/>
  <c r="BV158" i="1"/>
  <c r="BW158" i="1" s="1"/>
  <c r="BV159" i="1"/>
  <c r="BW159" i="1" s="1"/>
  <c r="BV160" i="1"/>
  <c r="BW160" i="1" s="1"/>
  <c r="BV161" i="1"/>
  <c r="BW161" i="1" s="1"/>
  <c r="BV162" i="1"/>
  <c r="BW162" i="1" s="1"/>
  <c r="BV163" i="1"/>
  <c r="BW163" i="1" s="1"/>
  <c r="BV164" i="1"/>
  <c r="BW164" i="1" s="1"/>
  <c r="BZ164" i="1" s="1"/>
  <c r="BV165" i="1"/>
  <c r="BW165" i="1" s="1"/>
  <c r="BZ165" i="1" s="1"/>
  <c r="BV166" i="1"/>
  <c r="BW166" i="1" s="1"/>
  <c r="BV167" i="1"/>
  <c r="BW167" i="1" s="1"/>
  <c r="BV168" i="1"/>
  <c r="BW168" i="1" s="1"/>
  <c r="BV169" i="1"/>
  <c r="BW169" i="1" s="1"/>
  <c r="BV170" i="1"/>
  <c r="BW170" i="1" s="1"/>
  <c r="BV171" i="1"/>
  <c r="BW171" i="1" s="1"/>
  <c r="BV172" i="1"/>
  <c r="BW172" i="1" s="1"/>
  <c r="BZ172" i="1" s="1"/>
  <c r="BV173" i="1"/>
  <c r="BW173" i="1" s="1"/>
  <c r="BZ173" i="1" s="1"/>
  <c r="BV174" i="1"/>
  <c r="BW174" i="1" s="1"/>
  <c r="BV175" i="1"/>
  <c r="BW175" i="1" s="1"/>
  <c r="BV176" i="1"/>
  <c r="BW176" i="1" s="1"/>
  <c r="BV177" i="1"/>
  <c r="BW177" i="1" s="1"/>
  <c r="BV178" i="1"/>
  <c r="BW178" i="1" s="1"/>
  <c r="BV179" i="1"/>
  <c r="BW179" i="1" s="1"/>
  <c r="BV180" i="1"/>
  <c r="BW180" i="1" s="1"/>
  <c r="BZ180" i="1" s="1"/>
  <c r="BV181" i="1"/>
  <c r="BW181" i="1" s="1"/>
  <c r="BZ181" i="1" s="1"/>
  <c r="BV182" i="1"/>
  <c r="BW182" i="1" s="1"/>
  <c r="BV183" i="1"/>
  <c r="BW183" i="1" s="1"/>
  <c r="BV184" i="1"/>
  <c r="BW184" i="1" s="1"/>
  <c r="BV185" i="1"/>
  <c r="BW185" i="1" s="1"/>
  <c r="BV186" i="1"/>
  <c r="BW186" i="1" s="1"/>
  <c r="BV187" i="1"/>
  <c r="BW187" i="1" s="1"/>
  <c r="BV188" i="1"/>
  <c r="BW188" i="1" s="1"/>
  <c r="BZ188" i="1" s="1"/>
  <c r="BV189" i="1"/>
  <c r="BW189" i="1" s="1"/>
  <c r="BZ189" i="1" s="1"/>
  <c r="BV190" i="1"/>
  <c r="BW190" i="1" s="1"/>
  <c r="BV191" i="1"/>
  <c r="BW191" i="1" s="1"/>
  <c r="BV192" i="1"/>
  <c r="BW192" i="1" s="1"/>
  <c r="BV193" i="1"/>
  <c r="BW193" i="1" s="1"/>
  <c r="BV194" i="1"/>
  <c r="BW194" i="1" s="1"/>
  <c r="BV195" i="1"/>
  <c r="BW195" i="1" s="1"/>
  <c r="BV196" i="1"/>
  <c r="BW196" i="1" s="1"/>
  <c r="BZ196" i="1" s="1"/>
  <c r="BV197" i="1"/>
  <c r="BW197" i="1" s="1"/>
  <c r="BZ197" i="1" s="1"/>
  <c r="BV198" i="1"/>
  <c r="BW198" i="1" s="1"/>
  <c r="BV199" i="1"/>
  <c r="BW199" i="1" s="1"/>
  <c r="BV200" i="1"/>
  <c r="BW200" i="1" s="1"/>
  <c r="BV201" i="1"/>
  <c r="BW201" i="1" s="1"/>
  <c r="BV202" i="1"/>
  <c r="BW202" i="1" s="1"/>
  <c r="BV203" i="1"/>
  <c r="BW203" i="1" s="1"/>
  <c r="BV204" i="1"/>
  <c r="BW204" i="1" s="1"/>
  <c r="BZ204" i="1" s="1"/>
  <c r="BV205" i="1"/>
  <c r="BW205" i="1" s="1"/>
  <c r="BZ205" i="1" s="1"/>
  <c r="BV206" i="1"/>
  <c r="BW206" i="1" s="1"/>
  <c r="BV207" i="1"/>
  <c r="BW207" i="1" s="1"/>
  <c r="BV208" i="1"/>
  <c r="BW208" i="1" s="1"/>
  <c r="BV209" i="1"/>
  <c r="BW209" i="1" s="1"/>
  <c r="BV210" i="1"/>
  <c r="BW210" i="1" s="1"/>
  <c r="BV211" i="1"/>
  <c r="BW211" i="1" s="1"/>
  <c r="BV212" i="1"/>
  <c r="BW212" i="1" s="1"/>
  <c r="BZ212" i="1" s="1"/>
  <c r="BV213" i="1"/>
  <c r="BW213" i="1" s="1"/>
  <c r="BZ213" i="1" s="1"/>
  <c r="BV214" i="1"/>
  <c r="BW214" i="1" s="1"/>
  <c r="BV215" i="1"/>
  <c r="BW215" i="1" s="1"/>
  <c r="BV216" i="1"/>
  <c r="BW216" i="1" s="1"/>
  <c r="BV217" i="1"/>
  <c r="BW217" i="1" s="1"/>
  <c r="BV218" i="1"/>
  <c r="BW218" i="1" s="1"/>
  <c r="BV219" i="1"/>
  <c r="BW219" i="1" s="1"/>
  <c r="BV220" i="1"/>
  <c r="BW220" i="1" s="1"/>
  <c r="BZ220" i="1" s="1"/>
  <c r="BV221" i="1"/>
  <c r="BW221" i="1" s="1"/>
  <c r="BZ221" i="1" s="1"/>
  <c r="BV222" i="1"/>
  <c r="BW222" i="1" s="1"/>
  <c r="BV223" i="1"/>
  <c r="BW223" i="1" s="1"/>
  <c r="BV224" i="1"/>
  <c r="BW224" i="1"/>
  <c r="BV225" i="1"/>
  <c r="BW225" i="1" s="1"/>
  <c r="BV226" i="1"/>
  <c r="BW226" i="1" s="1"/>
  <c r="BV227" i="1"/>
  <c r="BW227" i="1" s="1"/>
  <c r="BV228" i="1"/>
  <c r="BW228" i="1" s="1"/>
  <c r="BV229" i="1"/>
  <c r="BW229" i="1" s="1"/>
  <c r="BZ229" i="1" s="1"/>
  <c r="BV230" i="1"/>
  <c r="BW230" i="1" s="1"/>
  <c r="BV231" i="1"/>
  <c r="BW231" i="1" s="1"/>
  <c r="BV232" i="1"/>
  <c r="BW232" i="1" s="1"/>
  <c r="BV233" i="1"/>
  <c r="BW233" i="1" s="1"/>
  <c r="BV234" i="1"/>
  <c r="BW234" i="1" s="1"/>
  <c r="BV235" i="1"/>
  <c r="BW235" i="1" s="1"/>
  <c r="BV236" i="1"/>
  <c r="BW236" i="1" s="1"/>
  <c r="BZ236" i="1" s="1"/>
  <c r="BV237" i="1"/>
  <c r="BW237" i="1" s="1"/>
  <c r="BZ237" i="1" s="1"/>
  <c r="BZ59" i="1" l="1"/>
  <c r="BZ228" i="1"/>
  <c r="BZ131" i="1"/>
  <c r="BZ80" i="1"/>
  <c r="BZ124" i="1"/>
  <c r="BZ235" i="1"/>
  <c r="BZ227" i="1"/>
  <c r="BZ219" i="1"/>
  <c r="BZ211" i="1"/>
  <c r="BZ203" i="1"/>
  <c r="BZ195" i="1"/>
  <c r="BZ187" i="1"/>
  <c r="BZ179" i="1"/>
  <c r="BZ171" i="1"/>
  <c r="BZ163" i="1"/>
  <c r="BZ155" i="1"/>
  <c r="BZ147" i="1"/>
  <c r="BZ139" i="1"/>
  <c r="BZ123" i="1"/>
  <c r="BZ115" i="1"/>
  <c r="BZ107" i="1"/>
  <c r="BZ99" i="1"/>
  <c r="BZ91" i="1"/>
  <c r="BZ83" i="1"/>
  <c r="BZ75" i="1"/>
  <c r="BZ67" i="1"/>
  <c r="BZ51" i="1"/>
  <c r="BZ43" i="1"/>
  <c r="BZ35" i="1"/>
  <c r="BZ27" i="1"/>
  <c r="BZ19" i="1"/>
  <c r="BZ234" i="1"/>
  <c r="BZ226" i="1"/>
  <c r="BZ218" i="1"/>
  <c r="BZ210" i="1"/>
  <c r="BZ202" i="1"/>
  <c r="BZ194" i="1"/>
  <c r="BZ186" i="1"/>
  <c r="BZ178" i="1"/>
  <c r="BZ170" i="1"/>
  <c r="BZ162" i="1"/>
  <c r="BZ154" i="1"/>
  <c r="BZ146" i="1"/>
  <c r="BZ138" i="1"/>
  <c r="BZ130" i="1"/>
  <c r="BZ122" i="1"/>
  <c r="BZ114" i="1"/>
  <c r="BZ106" i="1"/>
  <c r="BZ98" i="1"/>
  <c r="BZ90" i="1"/>
  <c r="BZ82" i="1"/>
  <c r="BZ74" i="1"/>
  <c r="BZ66" i="1"/>
  <c r="BZ58" i="1"/>
  <c r="BZ50" i="1"/>
  <c r="BZ42" i="1"/>
  <c r="BZ34" i="1"/>
  <c r="BZ26" i="1"/>
  <c r="BZ18" i="1"/>
  <c r="BZ233" i="1"/>
  <c r="BZ225" i="1"/>
  <c r="BZ217" i="1"/>
  <c r="BZ209" i="1"/>
  <c r="BZ201" i="1"/>
  <c r="BZ193" i="1"/>
  <c r="BZ185" i="1"/>
  <c r="BZ177" i="1"/>
  <c r="BZ169" i="1"/>
  <c r="BZ161" i="1"/>
  <c r="BZ153" i="1"/>
  <c r="BZ145" i="1"/>
  <c r="BZ137" i="1"/>
  <c r="BZ129" i="1"/>
  <c r="BZ121" i="1"/>
  <c r="BZ113" i="1"/>
  <c r="BZ105" i="1"/>
  <c r="BZ97" i="1"/>
  <c r="BZ89" i="1"/>
  <c r="BZ81" i="1"/>
  <c r="BZ73" i="1"/>
  <c r="BZ65" i="1"/>
  <c r="BZ57" i="1"/>
  <c r="BZ49" i="1"/>
  <c r="BZ41" i="1"/>
  <c r="BZ33" i="1"/>
  <c r="BZ25" i="1"/>
  <c r="BZ232" i="1"/>
  <c r="BZ224" i="1"/>
  <c r="BZ216" i="1"/>
  <c r="BZ208" i="1"/>
  <c r="BZ200" i="1"/>
  <c r="BZ192" i="1"/>
  <c r="BZ184" i="1"/>
  <c r="BZ176" i="1"/>
  <c r="BZ168" i="1"/>
  <c r="BZ160" i="1"/>
  <c r="BZ152" i="1"/>
  <c r="BZ144" i="1"/>
  <c r="BZ136" i="1"/>
  <c r="BZ128" i="1"/>
  <c r="BZ120" i="1"/>
  <c r="BZ112" i="1"/>
  <c r="BZ104" i="1"/>
  <c r="BZ96" i="1"/>
  <c r="BZ88" i="1"/>
  <c r="BZ72" i="1"/>
  <c r="BZ64" i="1"/>
  <c r="BZ56" i="1"/>
  <c r="BZ48" i="1"/>
  <c r="BZ40" i="1"/>
  <c r="BZ32" i="1"/>
  <c r="BZ24" i="1"/>
  <c r="BZ231" i="1"/>
  <c r="BZ223" i="1"/>
  <c r="BZ215" i="1"/>
  <c r="BZ207" i="1"/>
  <c r="BZ199" i="1"/>
  <c r="BZ191" i="1"/>
  <c r="BZ183" i="1"/>
  <c r="BZ175" i="1"/>
  <c r="BZ167" i="1"/>
  <c r="BZ159" i="1"/>
  <c r="BZ151" i="1"/>
  <c r="BZ143" i="1"/>
  <c r="BZ135" i="1"/>
  <c r="BZ127" i="1"/>
  <c r="BZ119" i="1"/>
  <c r="BZ111" i="1"/>
  <c r="BZ103" i="1"/>
  <c r="BZ95" i="1"/>
  <c r="BZ87" i="1"/>
  <c r="BZ79" i="1"/>
  <c r="BZ71" i="1"/>
  <c r="BZ63" i="1"/>
  <c r="BZ55" i="1"/>
  <c r="BZ47" i="1"/>
  <c r="BZ39" i="1"/>
  <c r="BZ31" i="1"/>
  <c r="BZ23" i="1"/>
  <c r="BZ230" i="1"/>
  <c r="BZ222" i="1"/>
  <c r="BZ214" i="1"/>
  <c r="BZ206" i="1"/>
  <c r="BZ198" i="1"/>
  <c r="BZ190" i="1"/>
  <c r="BZ182" i="1"/>
  <c r="BZ174" i="1"/>
  <c r="BZ166" i="1"/>
  <c r="BZ158" i="1"/>
  <c r="BZ150" i="1"/>
  <c r="BZ142" i="1"/>
  <c r="BZ134" i="1"/>
  <c r="BZ126" i="1"/>
  <c r="BZ118" i="1"/>
  <c r="BZ110" i="1"/>
  <c r="BZ102" i="1"/>
  <c r="BZ94" i="1"/>
  <c r="BZ86" i="1"/>
  <c r="BZ78" i="1"/>
  <c r="BZ70" i="1"/>
  <c r="BZ62" i="1"/>
  <c r="BZ54" i="1"/>
  <c r="BZ46" i="1"/>
  <c r="BZ38" i="1"/>
  <c r="BZ30" i="1"/>
  <c r="BZ22" i="1"/>
  <c r="C40" i="14"/>
  <c r="C36" i="14"/>
  <c r="BH237" i="1"/>
  <c r="BI237" i="1" s="1"/>
  <c r="BH18" i="1"/>
  <c r="BI18" i="1" s="1"/>
  <c r="BH19" i="1"/>
  <c r="BI19" i="1" s="1"/>
  <c r="BH20" i="1"/>
  <c r="BI20" i="1" s="1"/>
  <c r="BH21" i="1"/>
  <c r="BI21" i="1" s="1"/>
  <c r="BH22" i="1"/>
  <c r="BI22" i="1" s="1"/>
  <c r="BH23" i="1"/>
  <c r="BI23" i="1" s="1"/>
  <c r="BH24" i="1"/>
  <c r="BI24" i="1" s="1"/>
  <c r="BH25" i="1"/>
  <c r="BI25" i="1" s="1"/>
  <c r="BH26" i="1"/>
  <c r="BI26" i="1" s="1"/>
  <c r="BH27" i="1"/>
  <c r="BI27" i="1" s="1"/>
  <c r="BH28" i="1"/>
  <c r="BI28" i="1" s="1"/>
  <c r="BH29" i="1"/>
  <c r="BI29" i="1" s="1"/>
  <c r="BH30" i="1"/>
  <c r="BI30" i="1" s="1"/>
  <c r="BH31" i="1"/>
  <c r="BI31" i="1" s="1"/>
  <c r="BH32" i="1"/>
  <c r="BI32" i="1" s="1"/>
  <c r="BH33" i="1"/>
  <c r="BI33" i="1" s="1"/>
  <c r="BH34" i="1"/>
  <c r="BI34" i="1" s="1"/>
  <c r="BH35" i="1"/>
  <c r="BI35" i="1" s="1"/>
  <c r="BH36" i="1"/>
  <c r="BI36" i="1" s="1"/>
  <c r="BH37" i="1"/>
  <c r="BI37" i="1" s="1"/>
  <c r="BH38" i="1"/>
  <c r="BI38" i="1" s="1"/>
  <c r="BH39" i="1"/>
  <c r="BI39" i="1" s="1"/>
  <c r="BH40" i="1"/>
  <c r="BI40" i="1" s="1"/>
  <c r="BH41" i="1"/>
  <c r="BI41" i="1" s="1"/>
  <c r="BH42" i="1"/>
  <c r="BI42" i="1" s="1"/>
  <c r="BH43" i="1"/>
  <c r="BI43" i="1" s="1"/>
  <c r="BH44" i="1"/>
  <c r="BI44" i="1" s="1"/>
  <c r="BH45" i="1"/>
  <c r="BI45" i="1" s="1"/>
  <c r="BH46" i="1"/>
  <c r="BI46" i="1" s="1"/>
  <c r="BH47" i="1"/>
  <c r="BI47" i="1" s="1"/>
  <c r="BH48" i="1"/>
  <c r="BI48" i="1" s="1"/>
  <c r="BH49" i="1"/>
  <c r="BI49" i="1" s="1"/>
  <c r="BH50" i="1"/>
  <c r="BI50" i="1" s="1"/>
  <c r="BH51" i="1"/>
  <c r="BI51" i="1" s="1"/>
  <c r="BH52" i="1"/>
  <c r="BI52" i="1" s="1"/>
  <c r="BH53" i="1"/>
  <c r="BI53" i="1" s="1"/>
  <c r="BH54" i="1"/>
  <c r="BI54" i="1" s="1"/>
  <c r="BH55" i="1"/>
  <c r="BI55" i="1" s="1"/>
  <c r="BH56" i="1"/>
  <c r="BI56" i="1" s="1"/>
  <c r="BH57" i="1"/>
  <c r="BI57" i="1" s="1"/>
  <c r="BH58" i="1"/>
  <c r="BI58" i="1" s="1"/>
  <c r="BH59" i="1"/>
  <c r="BI59" i="1" s="1"/>
  <c r="BH60" i="1"/>
  <c r="BI60" i="1" s="1"/>
  <c r="BH61" i="1"/>
  <c r="BI61" i="1" s="1"/>
  <c r="BH62" i="1"/>
  <c r="BI62" i="1" s="1"/>
  <c r="BH63" i="1"/>
  <c r="BI63" i="1" s="1"/>
  <c r="BH64" i="1"/>
  <c r="BI64" i="1" s="1"/>
  <c r="BH65" i="1"/>
  <c r="BI65" i="1" s="1"/>
  <c r="BH66" i="1"/>
  <c r="BI66" i="1" s="1"/>
  <c r="BH67" i="1"/>
  <c r="BI67" i="1" s="1"/>
  <c r="BH68" i="1"/>
  <c r="BI68" i="1" s="1"/>
  <c r="BH69" i="1"/>
  <c r="BI69" i="1" s="1"/>
  <c r="BH70" i="1"/>
  <c r="BI70" i="1" s="1"/>
  <c r="BH71" i="1"/>
  <c r="BI71" i="1" s="1"/>
  <c r="BH72" i="1"/>
  <c r="BI72" i="1" s="1"/>
  <c r="BH73" i="1"/>
  <c r="BI73" i="1" s="1"/>
  <c r="BH74" i="1"/>
  <c r="BI74" i="1" s="1"/>
  <c r="BH75" i="1"/>
  <c r="BI75" i="1" s="1"/>
  <c r="BH76" i="1"/>
  <c r="BI76" i="1" s="1"/>
  <c r="BH77" i="1"/>
  <c r="BI77" i="1" s="1"/>
  <c r="BH78" i="1"/>
  <c r="BI78" i="1" s="1"/>
  <c r="BH79" i="1"/>
  <c r="BI79" i="1" s="1"/>
  <c r="BH80" i="1"/>
  <c r="BI80" i="1" s="1"/>
  <c r="BH81" i="1"/>
  <c r="BI81" i="1" s="1"/>
  <c r="BH82" i="1"/>
  <c r="BI82" i="1" s="1"/>
  <c r="BH83" i="1"/>
  <c r="BI83" i="1" s="1"/>
  <c r="BH84" i="1"/>
  <c r="BI84" i="1" s="1"/>
  <c r="BH85" i="1"/>
  <c r="BI85" i="1" s="1"/>
  <c r="BH86" i="1"/>
  <c r="BI86" i="1" s="1"/>
  <c r="BH87" i="1"/>
  <c r="BI87" i="1" s="1"/>
  <c r="BH88" i="1"/>
  <c r="BI88" i="1" s="1"/>
  <c r="BH89" i="1"/>
  <c r="BI89" i="1" s="1"/>
  <c r="BH90" i="1"/>
  <c r="BI90" i="1" s="1"/>
  <c r="BH91" i="1"/>
  <c r="BI91" i="1" s="1"/>
  <c r="BH92" i="1"/>
  <c r="BI92" i="1" s="1"/>
  <c r="BH93" i="1"/>
  <c r="BI93" i="1" s="1"/>
  <c r="BH94" i="1"/>
  <c r="BI94" i="1" s="1"/>
  <c r="BH95" i="1"/>
  <c r="BI95" i="1" s="1"/>
  <c r="BH96" i="1"/>
  <c r="BI96" i="1" s="1"/>
  <c r="BH97" i="1"/>
  <c r="BI97" i="1" s="1"/>
  <c r="BH98" i="1"/>
  <c r="BI98" i="1" s="1"/>
  <c r="BH99" i="1"/>
  <c r="BI99" i="1" s="1"/>
  <c r="BH100" i="1"/>
  <c r="BI100" i="1" s="1"/>
  <c r="BH101" i="1"/>
  <c r="BI101" i="1" s="1"/>
  <c r="BH102" i="1"/>
  <c r="BI102" i="1" s="1"/>
  <c r="BH103" i="1"/>
  <c r="BI103" i="1" s="1"/>
  <c r="BH104" i="1"/>
  <c r="BI104" i="1" s="1"/>
  <c r="BH105" i="1"/>
  <c r="BI105" i="1" s="1"/>
  <c r="BH106" i="1"/>
  <c r="BI106" i="1" s="1"/>
  <c r="BH107" i="1"/>
  <c r="BI107" i="1" s="1"/>
  <c r="BH108" i="1"/>
  <c r="BI108" i="1" s="1"/>
  <c r="BH109" i="1"/>
  <c r="BI109" i="1" s="1"/>
  <c r="BH110" i="1"/>
  <c r="BI110" i="1" s="1"/>
  <c r="BH111" i="1"/>
  <c r="BI111" i="1" s="1"/>
  <c r="BH112" i="1"/>
  <c r="BI112" i="1" s="1"/>
  <c r="BH113" i="1"/>
  <c r="BI113" i="1" s="1"/>
  <c r="BH114" i="1"/>
  <c r="BI114" i="1" s="1"/>
  <c r="BH115" i="1"/>
  <c r="BI115" i="1" s="1"/>
  <c r="BH116" i="1"/>
  <c r="BI116" i="1" s="1"/>
  <c r="BH117" i="1"/>
  <c r="BI117" i="1" s="1"/>
  <c r="BH118" i="1"/>
  <c r="BI118" i="1" s="1"/>
  <c r="BH119" i="1"/>
  <c r="BI119" i="1" s="1"/>
  <c r="BH120" i="1"/>
  <c r="BI120" i="1" s="1"/>
  <c r="BH121" i="1"/>
  <c r="BI121" i="1" s="1"/>
  <c r="BH122" i="1"/>
  <c r="BI122" i="1" s="1"/>
  <c r="BH123" i="1"/>
  <c r="BI123" i="1" s="1"/>
  <c r="BH124" i="1"/>
  <c r="BI124" i="1" s="1"/>
  <c r="BH125" i="1"/>
  <c r="BI125" i="1" s="1"/>
  <c r="BH126" i="1"/>
  <c r="BI126" i="1" s="1"/>
  <c r="BH127" i="1"/>
  <c r="BI127" i="1" s="1"/>
  <c r="BH128" i="1"/>
  <c r="BI128" i="1" s="1"/>
  <c r="BH129" i="1"/>
  <c r="BI129" i="1" s="1"/>
  <c r="BH130" i="1"/>
  <c r="BI130" i="1" s="1"/>
  <c r="BH131" i="1"/>
  <c r="BI131" i="1" s="1"/>
  <c r="BH132" i="1"/>
  <c r="BI132" i="1" s="1"/>
  <c r="BH133" i="1"/>
  <c r="BI133" i="1" s="1"/>
  <c r="BH134" i="1"/>
  <c r="BI134" i="1" s="1"/>
  <c r="BH135" i="1"/>
  <c r="BI135" i="1" s="1"/>
  <c r="BH136" i="1"/>
  <c r="BI136" i="1" s="1"/>
  <c r="BH137" i="1"/>
  <c r="BI137" i="1" s="1"/>
  <c r="BH138" i="1"/>
  <c r="BI138" i="1" s="1"/>
  <c r="BH139" i="1"/>
  <c r="BI139" i="1" s="1"/>
  <c r="BH140" i="1"/>
  <c r="BI140" i="1" s="1"/>
  <c r="BH141" i="1"/>
  <c r="BI141" i="1" s="1"/>
  <c r="BH142" i="1"/>
  <c r="BI142" i="1" s="1"/>
  <c r="BH143" i="1"/>
  <c r="BI143" i="1" s="1"/>
  <c r="BH144" i="1"/>
  <c r="BI144" i="1" s="1"/>
  <c r="BH145" i="1"/>
  <c r="BI145" i="1" s="1"/>
  <c r="BH146" i="1"/>
  <c r="BI146" i="1" s="1"/>
  <c r="BH147" i="1"/>
  <c r="BI147" i="1" s="1"/>
  <c r="BH148" i="1"/>
  <c r="BI148" i="1" s="1"/>
  <c r="BH149" i="1"/>
  <c r="BI149" i="1" s="1"/>
  <c r="BH150" i="1"/>
  <c r="BI150" i="1" s="1"/>
  <c r="BH151" i="1"/>
  <c r="BI151" i="1" s="1"/>
  <c r="BH152" i="1"/>
  <c r="BI152" i="1" s="1"/>
  <c r="BH153" i="1"/>
  <c r="BI153" i="1" s="1"/>
  <c r="BH154" i="1"/>
  <c r="BI154" i="1" s="1"/>
  <c r="BH155" i="1"/>
  <c r="BI155" i="1" s="1"/>
  <c r="BH156" i="1"/>
  <c r="BI156" i="1" s="1"/>
  <c r="BH157" i="1"/>
  <c r="BI157" i="1" s="1"/>
  <c r="BH158" i="1"/>
  <c r="BI158" i="1" s="1"/>
  <c r="BH159" i="1"/>
  <c r="BI159" i="1" s="1"/>
  <c r="BH160" i="1"/>
  <c r="BI160" i="1" s="1"/>
  <c r="BH161" i="1"/>
  <c r="BI161" i="1" s="1"/>
  <c r="BH162" i="1"/>
  <c r="BI162" i="1" s="1"/>
  <c r="BH163" i="1"/>
  <c r="BI163" i="1" s="1"/>
  <c r="BH164" i="1"/>
  <c r="BI164" i="1" s="1"/>
  <c r="BH165" i="1"/>
  <c r="BI165" i="1" s="1"/>
  <c r="BH166" i="1"/>
  <c r="BI166" i="1" s="1"/>
  <c r="BH167" i="1"/>
  <c r="BI167" i="1" s="1"/>
  <c r="BH168" i="1"/>
  <c r="BI168" i="1" s="1"/>
  <c r="BH169" i="1"/>
  <c r="BI169" i="1" s="1"/>
  <c r="BH170" i="1"/>
  <c r="BI170" i="1" s="1"/>
  <c r="BH171" i="1"/>
  <c r="BI171" i="1" s="1"/>
  <c r="BH172" i="1"/>
  <c r="BI172" i="1" s="1"/>
  <c r="BH173" i="1"/>
  <c r="BI173" i="1" s="1"/>
  <c r="BH174" i="1"/>
  <c r="BI174" i="1" s="1"/>
  <c r="BH175" i="1"/>
  <c r="BI175" i="1" s="1"/>
  <c r="BH176" i="1"/>
  <c r="BI176" i="1" s="1"/>
  <c r="BH177" i="1"/>
  <c r="BI177" i="1" s="1"/>
  <c r="BH178" i="1"/>
  <c r="BI178" i="1" s="1"/>
  <c r="BH179" i="1"/>
  <c r="BI179" i="1" s="1"/>
  <c r="BH180" i="1"/>
  <c r="BI180" i="1" s="1"/>
  <c r="BH181" i="1"/>
  <c r="BI181" i="1" s="1"/>
  <c r="BH182" i="1"/>
  <c r="BI182" i="1" s="1"/>
  <c r="BH183" i="1"/>
  <c r="BI183" i="1" s="1"/>
  <c r="BH184" i="1"/>
  <c r="BI184" i="1" s="1"/>
  <c r="BH185" i="1"/>
  <c r="BI185" i="1" s="1"/>
  <c r="BH186" i="1"/>
  <c r="BI186" i="1" s="1"/>
  <c r="BH187" i="1"/>
  <c r="BI187" i="1" s="1"/>
  <c r="BH188" i="1"/>
  <c r="BI188" i="1" s="1"/>
  <c r="BH189" i="1"/>
  <c r="BI189" i="1" s="1"/>
  <c r="BH190" i="1"/>
  <c r="BI190" i="1" s="1"/>
  <c r="BH191" i="1"/>
  <c r="BI191" i="1" s="1"/>
  <c r="BH192" i="1"/>
  <c r="BI192" i="1" s="1"/>
  <c r="BH193" i="1"/>
  <c r="BI193" i="1" s="1"/>
  <c r="BH194" i="1"/>
  <c r="BI194" i="1" s="1"/>
  <c r="BH195" i="1"/>
  <c r="BI195" i="1" s="1"/>
  <c r="BH196" i="1"/>
  <c r="BI196" i="1" s="1"/>
  <c r="BH197" i="1"/>
  <c r="BI197" i="1" s="1"/>
  <c r="BH198" i="1"/>
  <c r="BI198" i="1" s="1"/>
  <c r="BH199" i="1"/>
  <c r="BI199" i="1" s="1"/>
  <c r="BH200" i="1"/>
  <c r="BI200" i="1" s="1"/>
  <c r="BH201" i="1"/>
  <c r="BI201" i="1" s="1"/>
  <c r="BH202" i="1"/>
  <c r="BI202" i="1" s="1"/>
  <c r="BH203" i="1"/>
  <c r="BI203" i="1" s="1"/>
  <c r="BH204" i="1"/>
  <c r="BI204" i="1" s="1"/>
  <c r="BH205" i="1"/>
  <c r="BI205" i="1" s="1"/>
  <c r="BH206" i="1"/>
  <c r="BI206" i="1" s="1"/>
  <c r="BH207" i="1"/>
  <c r="BI207" i="1" s="1"/>
  <c r="BH208" i="1"/>
  <c r="BI208" i="1" s="1"/>
  <c r="BH209" i="1"/>
  <c r="BI209" i="1" s="1"/>
  <c r="BH210" i="1"/>
  <c r="BI210" i="1" s="1"/>
  <c r="BH211" i="1"/>
  <c r="BI211" i="1" s="1"/>
  <c r="BH212" i="1"/>
  <c r="BI212" i="1" s="1"/>
  <c r="BH213" i="1"/>
  <c r="BI213" i="1" s="1"/>
  <c r="BH214" i="1"/>
  <c r="BI214" i="1" s="1"/>
  <c r="BH215" i="1"/>
  <c r="BI215" i="1" s="1"/>
  <c r="BH216" i="1"/>
  <c r="BI216" i="1" s="1"/>
  <c r="BH217" i="1"/>
  <c r="BI217" i="1" s="1"/>
  <c r="BH218" i="1"/>
  <c r="BI218" i="1" s="1"/>
  <c r="BH219" i="1"/>
  <c r="BI219" i="1" s="1"/>
  <c r="BH220" i="1"/>
  <c r="BI220" i="1" s="1"/>
  <c r="BH221" i="1"/>
  <c r="BI221" i="1" s="1"/>
  <c r="BH222" i="1"/>
  <c r="BI222" i="1" s="1"/>
  <c r="BH223" i="1"/>
  <c r="BI223" i="1" s="1"/>
  <c r="BH224" i="1"/>
  <c r="BI224" i="1" s="1"/>
  <c r="BH225" i="1"/>
  <c r="BI225" i="1" s="1"/>
  <c r="BH226" i="1"/>
  <c r="BI226" i="1" s="1"/>
  <c r="BH227" i="1"/>
  <c r="BI227" i="1" s="1"/>
  <c r="BH228" i="1"/>
  <c r="BI228" i="1" s="1"/>
  <c r="BH229" i="1"/>
  <c r="BI229" i="1" s="1"/>
  <c r="BH230" i="1"/>
  <c r="BI230" i="1" s="1"/>
  <c r="BH231" i="1"/>
  <c r="BI231" i="1" s="1"/>
  <c r="BH232" i="1"/>
  <c r="BI232" i="1" s="1"/>
  <c r="BH233" i="1"/>
  <c r="BI233" i="1" s="1"/>
  <c r="BH234" i="1"/>
  <c r="BI234" i="1" s="1"/>
  <c r="BH235" i="1"/>
  <c r="BI235" i="1" s="1"/>
  <c r="BH236" i="1"/>
  <c r="BI236" i="1" s="1"/>
  <c r="BH17" i="1"/>
  <c r="BI17" i="1" s="1"/>
  <c r="BY17" i="1" s="1"/>
  <c r="BY30" i="1" l="1"/>
  <c r="E20" i="14"/>
  <c r="F20" i="14"/>
  <c r="G20" i="14"/>
  <c r="H20" i="14"/>
  <c r="I20" i="14"/>
  <c r="J20" i="14"/>
  <c r="K20" i="14"/>
  <c r="L20" i="14"/>
  <c r="M20" i="14"/>
  <c r="N20" i="14"/>
  <c r="O20" i="14"/>
  <c r="P20" i="14"/>
  <c r="Q20" i="14"/>
  <c r="R20" i="14"/>
  <c r="S20" i="14"/>
  <c r="D20" i="14"/>
  <c r="D18" i="14" l="1"/>
  <c r="T102" i="14"/>
  <c r="E154" i="14" l="1"/>
  <c r="E155" i="14" l="1"/>
  <c r="E153" i="14"/>
  <c r="C156" i="14"/>
  <c r="E156" i="14" l="1"/>
  <c r="U55" i="20" s="1"/>
  <c r="D90" i="14"/>
  <c r="D88" i="14"/>
  <c r="D102" i="14" s="1"/>
  <c r="D30" i="14"/>
  <c r="E55" i="14"/>
  <c r="F55" i="14"/>
  <c r="G55" i="14"/>
  <c r="H55" i="14"/>
  <c r="I55" i="14"/>
  <c r="J55" i="14"/>
  <c r="K55" i="14"/>
  <c r="L55" i="14"/>
  <c r="M55" i="14"/>
  <c r="N55" i="14"/>
  <c r="O55" i="14"/>
  <c r="P55" i="14"/>
  <c r="Q55" i="14"/>
  <c r="R55" i="14"/>
  <c r="S55" i="14"/>
  <c r="D55" i="14"/>
  <c r="D54" i="14"/>
  <c r="D104" i="14" l="1"/>
  <c r="D106" i="14"/>
  <c r="E88" i="14"/>
  <c r="F88" i="14"/>
  <c r="G88" i="14"/>
  <c r="H88" i="14"/>
  <c r="I88" i="14"/>
  <c r="J88" i="14"/>
  <c r="K88" i="14"/>
  <c r="L88" i="14"/>
  <c r="M88" i="14"/>
  <c r="N88" i="14"/>
  <c r="O88" i="14"/>
  <c r="P88" i="14"/>
  <c r="Q88" i="14"/>
  <c r="R88" i="14"/>
  <c r="S88" i="14"/>
  <c r="BA237" i="1" l="1"/>
  <c r="BB237" i="1" s="1"/>
  <c r="AT237" i="1"/>
  <c r="AU237" i="1" s="1"/>
  <c r="AM237" i="1"/>
  <c r="AN237" i="1" s="1"/>
  <c r="AF237" i="1"/>
  <c r="AG237" i="1" s="1"/>
  <c r="Y237" i="1"/>
  <c r="Z237" i="1" s="1"/>
  <c r="R237" i="1"/>
  <c r="S237" i="1" s="1"/>
  <c r="D237" i="1"/>
  <c r="E237" i="1" s="1"/>
  <c r="BA236" i="1"/>
  <c r="BB236" i="1" s="1"/>
  <c r="AT236" i="1"/>
  <c r="AU236" i="1" s="1"/>
  <c r="AM236" i="1"/>
  <c r="AN236" i="1" s="1"/>
  <c r="AF236" i="1"/>
  <c r="AG236" i="1" s="1"/>
  <c r="Y236" i="1"/>
  <c r="Z236" i="1" s="1"/>
  <c r="R236" i="1"/>
  <c r="S236" i="1" s="1"/>
  <c r="K236" i="1"/>
  <c r="L236" i="1" s="1"/>
  <c r="D236" i="1"/>
  <c r="E236" i="1" s="1"/>
  <c r="BA235" i="1"/>
  <c r="BB235" i="1" s="1"/>
  <c r="AT235" i="1"/>
  <c r="AU235" i="1" s="1"/>
  <c r="AM235" i="1"/>
  <c r="AN235" i="1" s="1"/>
  <c r="AF235" i="1"/>
  <c r="AG235" i="1" s="1"/>
  <c r="Y235" i="1"/>
  <c r="Z235" i="1" s="1"/>
  <c r="R235" i="1"/>
  <c r="S235" i="1" s="1"/>
  <c r="K235" i="1"/>
  <c r="L235" i="1" s="1"/>
  <c r="D235" i="1"/>
  <c r="E235" i="1" s="1"/>
  <c r="BA234" i="1"/>
  <c r="BB234" i="1" s="1"/>
  <c r="AT234" i="1"/>
  <c r="AU234" i="1" s="1"/>
  <c r="AM234" i="1"/>
  <c r="AN234" i="1" s="1"/>
  <c r="AF234" i="1"/>
  <c r="AG234" i="1" s="1"/>
  <c r="Y234" i="1"/>
  <c r="Z234" i="1" s="1"/>
  <c r="R234" i="1"/>
  <c r="S234" i="1" s="1"/>
  <c r="K234" i="1"/>
  <c r="L234" i="1" s="1"/>
  <c r="D234" i="1"/>
  <c r="E234" i="1" s="1"/>
  <c r="BA233" i="1"/>
  <c r="BB233" i="1" s="1"/>
  <c r="AT233" i="1"/>
  <c r="AU233" i="1" s="1"/>
  <c r="AM233" i="1"/>
  <c r="AN233" i="1" s="1"/>
  <c r="AF233" i="1"/>
  <c r="AG233" i="1" s="1"/>
  <c r="Y233" i="1"/>
  <c r="Z233" i="1" s="1"/>
  <c r="R233" i="1"/>
  <c r="S233" i="1" s="1"/>
  <c r="K233" i="1"/>
  <c r="L233" i="1" s="1"/>
  <c r="D233" i="1"/>
  <c r="E233" i="1" s="1"/>
  <c r="BA232" i="1"/>
  <c r="BB232" i="1" s="1"/>
  <c r="AT232" i="1"/>
  <c r="AU232" i="1" s="1"/>
  <c r="AM232" i="1"/>
  <c r="AN232" i="1" s="1"/>
  <c r="AF232" i="1"/>
  <c r="AG232" i="1" s="1"/>
  <c r="Y232" i="1"/>
  <c r="Z232" i="1" s="1"/>
  <c r="R232" i="1"/>
  <c r="S232" i="1" s="1"/>
  <c r="K232" i="1"/>
  <c r="L232" i="1" s="1"/>
  <c r="D232" i="1"/>
  <c r="E232" i="1" s="1"/>
  <c r="BA231" i="1"/>
  <c r="BB231" i="1" s="1"/>
  <c r="AT231" i="1"/>
  <c r="AU231" i="1" s="1"/>
  <c r="AM231" i="1"/>
  <c r="AN231" i="1" s="1"/>
  <c r="AF231" i="1"/>
  <c r="AG231" i="1" s="1"/>
  <c r="Y231" i="1"/>
  <c r="Z231" i="1" s="1"/>
  <c r="R231" i="1"/>
  <c r="S231" i="1" s="1"/>
  <c r="K231" i="1"/>
  <c r="L231" i="1" s="1"/>
  <c r="D231" i="1"/>
  <c r="E231" i="1" s="1"/>
  <c r="BA230" i="1"/>
  <c r="BB230" i="1" s="1"/>
  <c r="AT230" i="1"/>
  <c r="AU230" i="1" s="1"/>
  <c r="AM230" i="1"/>
  <c r="AN230" i="1" s="1"/>
  <c r="AF230" i="1"/>
  <c r="AG230" i="1" s="1"/>
  <c r="Y230" i="1"/>
  <c r="Z230" i="1" s="1"/>
  <c r="R230" i="1"/>
  <c r="S230" i="1" s="1"/>
  <c r="K230" i="1"/>
  <c r="L230" i="1" s="1"/>
  <c r="D230" i="1"/>
  <c r="E230" i="1" s="1"/>
  <c r="BA229" i="1"/>
  <c r="BB229" i="1" s="1"/>
  <c r="AT229" i="1"/>
  <c r="AU229" i="1" s="1"/>
  <c r="AM229" i="1"/>
  <c r="AN229" i="1" s="1"/>
  <c r="AF229" i="1"/>
  <c r="AG229" i="1" s="1"/>
  <c r="Y229" i="1"/>
  <c r="Z229" i="1" s="1"/>
  <c r="R229" i="1"/>
  <c r="S229" i="1" s="1"/>
  <c r="K229" i="1"/>
  <c r="L229" i="1" s="1"/>
  <c r="D229" i="1"/>
  <c r="E229" i="1" s="1"/>
  <c r="BA228" i="1"/>
  <c r="BB228" i="1" s="1"/>
  <c r="AT228" i="1"/>
  <c r="AU228" i="1" s="1"/>
  <c r="AM228" i="1"/>
  <c r="AN228" i="1" s="1"/>
  <c r="AF228" i="1"/>
  <c r="AG228" i="1" s="1"/>
  <c r="Y228" i="1"/>
  <c r="Z228" i="1" s="1"/>
  <c r="R228" i="1"/>
  <c r="S228" i="1" s="1"/>
  <c r="K228" i="1"/>
  <c r="L228" i="1" s="1"/>
  <c r="D228" i="1"/>
  <c r="E228" i="1" s="1"/>
  <c r="BA227" i="1"/>
  <c r="BB227" i="1" s="1"/>
  <c r="AT227" i="1"/>
  <c r="AU227" i="1" s="1"/>
  <c r="AM227" i="1"/>
  <c r="AN227" i="1" s="1"/>
  <c r="AF227" i="1"/>
  <c r="AG227" i="1" s="1"/>
  <c r="Y227" i="1"/>
  <c r="Z227" i="1" s="1"/>
  <c r="R227" i="1"/>
  <c r="S227" i="1" s="1"/>
  <c r="K227" i="1"/>
  <c r="L227" i="1" s="1"/>
  <c r="D227" i="1"/>
  <c r="E227" i="1" s="1"/>
  <c r="BA226" i="1"/>
  <c r="BB226" i="1" s="1"/>
  <c r="AT226" i="1"/>
  <c r="AU226" i="1" s="1"/>
  <c r="AM226" i="1"/>
  <c r="AN226" i="1" s="1"/>
  <c r="AF226" i="1"/>
  <c r="AG226" i="1" s="1"/>
  <c r="Y226" i="1"/>
  <c r="Z226" i="1" s="1"/>
  <c r="R226" i="1"/>
  <c r="S226" i="1" s="1"/>
  <c r="K226" i="1"/>
  <c r="L226" i="1" s="1"/>
  <c r="D226" i="1"/>
  <c r="E226" i="1" s="1"/>
  <c r="BA225" i="1"/>
  <c r="BB225" i="1" s="1"/>
  <c r="AT225" i="1"/>
  <c r="AU225" i="1" s="1"/>
  <c r="AM225" i="1"/>
  <c r="AN225" i="1" s="1"/>
  <c r="AF225" i="1"/>
  <c r="AG225" i="1" s="1"/>
  <c r="Y225" i="1"/>
  <c r="Z225" i="1" s="1"/>
  <c r="R225" i="1"/>
  <c r="S225" i="1" s="1"/>
  <c r="K225" i="1"/>
  <c r="L225" i="1" s="1"/>
  <c r="D225" i="1"/>
  <c r="E225" i="1" s="1"/>
  <c r="BA224" i="1"/>
  <c r="BB224" i="1" s="1"/>
  <c r="AT224" i="1"/>
  <c r="AU224" i="1" s="1"/>
  <c r="AM224" i="1"/>
  <c r="AN224" i="1" s="1"/>
  <c r="AF224" i="1"/>
  <c r="AG224" i="1" s="1"/>
  <c r="Y224" i="1"/>
  <c r="Z224" i="1" s="1"/>
  <c r="R224" i="1"/>
  <c r="S224" i="1" s="1"/>
  <c r="K224" i="1"/>
  <c r="L224" i="1" s="1"/>
  <c r="D224" i="1"/>
  <c r="E224" i="1" s="1"/>
  <c r="BA223" i="1"/>
  <c r="BB223" i="1" s="1"/>
  <c r="AT223" i="1"/>
  <c r="AU223" i="1" s="1"/>
  <c r="AM223" i="1"/>
  <c r="AN223" i="1" s="1"/>
  <c r="AF223" i="1"/>
  <c r="AG223" i="1" s="1"/>
  <c r="Y223" i="1"/>
  <c r="Z223" i="1" s="1"/>
  <c r="R223" i="1"/>
  <c r="S223" i="1" s="1"/>
  <c r="K223" i="1"/>
  <c r="L223" i="1" s="1"/>
  <c r="D223" i="1"/>
  <c r="E223" i="1" s="1"/>
  <c r="BA222" i="1"/>
  <c r="BB222" i="1" s="1"/>
  <c r="AT222" i="1"/>
  <c r="AU222" i="1" s="1"/>
  <c r="AM222" i="1"/>
  <c r="AN222" i="1" s="1"/>
  <c r="AF222" i="1"/>
  <c r="AG222" i="1" s="1"/>
  <c r="Y222" i="1"/>
  <c r="Z222" i="1" s="1"/>
  <c r="R222" i="1"/>
  <c r="S222" i="1" s="1"/>
  <c r="K222" i="1"/>
  <c r="L222" i="1" s="1"/>
  <c r="D222" i="1"/>
  <c r="E222" i="1" s="1"/>
  <c r="BA221" i="1"/>
  <c r="BB221" i="1" s="1"/>
  <c r="AT221" i="1"/>
  <c r="AU221" i="1" s="1"/>
  <c r="AM221" i="1"/>
  <c r="AN221" i="1" s="1"/>
  <c r="AF221" i="1"/>
  <c r="AG221" i="1" s="1"/>
  <c r="Y221" i="1"/>
  <c r="Z221" i="1" s="1"/>
  <c r="R221" i="1"/>
  <c r="S221" i="1" s="1"/>
  <c r="K221" i="1"/>
  <c r="L221" i="1" s="1"/>
  <c r="D221" i="1"/>
  <c r="E221" i="1" s="1"/>
  <c r="BA220" i="1"/>
  <c r="BB220" i="1" s="1"/>
  <c r="AT220" i="1"/>
  <c r="AU220" i="1" s="1"/>
  <c r="AM220" i="1"/>
  <c r="AN220" i="1" s="1"/>
  <c r="AF220" i="1"/>
  <c r="AG220" i="1" s="1"/>
  <c r="Y220" i="1"/>
  <c r="Z220" i="1" s="1"/>
  <c r="R220" i="1"/>
  <c r="S220" i="1" s="1"/>
  <c r="K220" i="1"/>
  <c r="L220" i="1" s="1"/>
  <c r="D220" i="1"/>
  <c r="E220" i="1" s="1"/>
  <c r="BA219" i="1"/>
  <c r="BB219" i="1" s="1"/>
  <c r="AT219" i="1"/>
  <c r="AU219" i="1" s="1"/>
  <c r="AM219" i="1"/>
  <c r="AN219" i="1" s="1"/>
  <c r="AF219" i="1"/>
  <c r="AG219" i="1" s="1"/>
  <c r="Y219" i="1"/>
  <c r="Z219" i="1" s="1"/>
  <c r="R219" i="1"/>
  <c r="S219" i="1" s="1"/>
  <c r="K219" i="1"/>
  <c r="L219" i="1" s="1"/>
  <c r="D219" i="1"/>
  <c r="E219" i="1" s="1"/>
  <c r="BA218" i="1"/>
  <c r="BB218" i="1" s="1"/>
  <c r="AT218" i="1"/>
  <c r="AU218" i="1" s="1"/>
  <c r="AM218" i="1"/>
  <c r="AN218" i="1" s="1"/>
  <c r="AF218" i="1"/>
  <c r="AG218" i="1" s="1"/>
  <c r="Y218" i="1"/>
  <c r="Z218" i="1" s="1"/>
  <c r="R218" i="1"/>
  <c r="S218" i="1" s="1"/>
  <c r="K218" i="1"/>
  <c r="L218" i="1" s="1"/>
  <c r="D218" i="1"/>
  <c r="E218" i="1" s="1"/>
  <c r="BA217" i="1"/>
  <c r="BB217" i="1" s="1"/>
  <c r="AT217" i="1"/>
  <c r="AU217" i="1" s="1"/>
  <c r="AM217" i="1"/>
  <c r="AN217" i="1" s="1"/>
  <c r="AF217" i="1"/>
  <c r="AG217" i="1" s="1"/>
  <c r="Y217" i="1"/>
  <c r="Z217" i="1" s="1"/>
  <c r="R217" i="1"/>
  <c r="S217" i="1" s="1"/>
  <c r="K217" i="1"/>
  <c r="L217" i="1" s="1"/>
  <c r="D217" i="1"/>
  <c r="E217" i="1" s="1"/>
  <c r="BA216" i="1"/>
  <c r="BB216" i="1" s="1"/>
  <c r="AT216" i="1"/>
  <c r="AU216" i="1" s="1"/>
  <c r="AM216" i="1"/>
  <c r="AN216" i="1" s="1"/>
  <c r="AF216" i="1"/>
  <c r="AG216" i="1" s="1"/>
  <c r="Y216" i="1"/>
  <c r="Z216" i="1" s="1"/>
  <c r="R216" i="1"/>
  <c r="S216" i="1" s="1"/>
  <c r="K216" i="1"/>
  <c r="L216" i="1" s="1"/>
  <c r="D216" i="1"/>
  <c r="E216" i="1" s="1"/>
  <c r="BA215" i="1"/>
  <c r="BB215" i="1" s="1"/>
  <c r="AT215" i="1"/>
  <c r="AU215" i="1" s="1"/>
  <c r="AM215" i="1"/>
  <c r="AN215" i="1" s="1"/>
  <c r="AF215" i="1"/>
  <c r="AG215" i="1" s="1"/>
  <c r="Y215" i="1"/>
  <c r="Z215" i="1" s="1"/>
  <c r="R215" i="1"/>
  <c r="S215" i="1" s="1"/>
  <c r="K215" i="1"/>
  <c r="L215" i="1" s="1"/>
  <c r="D215" i="1"/>
  <c r="E215" i="1" s="1"/>
  <c r="BA214" i="1"/>
  <c r="BB214" i="1" s="1"/>
  <c r="AT214" i="1"/>
  <c r="AU214" i="1" s="1"/>
  <c r="AM214" i="1"/>
  <c r="AN214" i="1" s="1"/>
  <c r="AF214" i="1"/>
  <c r="AG214" i="1" s="1"/>
  <c r="Y214" i="1"/>
  <c r="Z214" i="1" s="1"/>
  <c r="R214" i="1"/>
  <c r="S214" i="1" s="1"/>
  <c r="K214" i="1"/>
  <c r="L214" i="1" s="1"/>
  <c r="D214" i="1"/>
  <c r="E214" i="1" s="1"/>
  <c r="BA213" i="1"/>
  <c r="BB213" i="1" s="1"/>
  <c r="AT213" i="1"/>
  <c r="AU213" i="1" s="1"/>
  <c r="AM213" i="1"/>
  <c r="AN213" i="1" s="1"/>
  <c r="AF213" i="1"/>
  <c r="AG213" i="1" s="1"/>
  <c r="Y213" i="1"/>
  <c r="Z213" i="1" s="1"/>
  <c r="R213" i="1"/>
  <c r="S213" i="1" s="1"/>
  <c r="K213" i="1"/>
  <c r="L213" i="1" s="1"/>
  <c r="D213" i="1"/>
  <c r="E213" i="1" s="1"/>
  <c r="BA212" i="1"/>
  <c r="BB212" i="1" s="1"/>
  <c r="AT212" i="1"/>
  <c r="AU212" i="1" s="1"/>
  <c r="AM212" i="1"/>
  <c r="AN212" i="1" s="1"/>
  <c r="AF212" i="1"/>
  <c r="AG212" i="1" s="1"/>
  <c r="Y212" i="1"/>
  <c r="Z212" i="1" s="1"/>
  <c r="R212" i="1"/>
  <c r="S212" i="1" s="1"/>
  <c r="K212" i="1"/>
  <c r="L212" i="1" s="1"/>
  <c r="D212" i="1"/>
  <c r="E212" i="1" s="1"/>
  <c r="BA211" i="1"/>
  <c r="BB211" i="1" s="1"/>
  <c r="AT211" i="1"/>
  <c r="AU211" i="1" s="1"/>
  <c r="AM211" i="1"/>
  <c r="AN211" i="1" s="1"/>
  <c r="AF211" i="1"/>
  <c r="AG211" i="1" s="1"/>
  <c r="Y211" i="1"/>
  <c r="Z211" i="1" s="1"/>
  <c r="R211" i="1"/>
  <c r="S211" i="1" s="1"/>
  <c r="K211" i="1"/>
  <c r="L211" i="1" s="1"/>
  <c r="D211" i="1"/>
  <c r="E211" i="1" s="1"/>
  <c r="BA210" i="1"/>
  <c r="BB210" i="1" s="1"/>
  <c r="AT210" i="1"/>
  <c r="AU210" i="1" s="1"/>
  <c r="AM210" i="1"/>
  <c r="AN210" i="1" s="1"/>
  <c r="AF210" i="1"/>
  <c r="AG210" i="1" s="1"/>
  <c r="Y210" i="1"/>
  <c r="Z210" i="1" s="1"/>
  <c r="R210" i="1"/>
  <c r="S210" i="1" s="1"/>
  <c r="K210" i="1"/>
  <c r="L210" i="1" s="1"/>
  <c r="D210" i="1"/>
  <c r="E210" i="1" s="1"/>
  <c r="BA209" i="1"/>
  <c r="BB209" i="1" s="1"/>
  <c r="AT209" i="1"/>
  <c r="AU209" i="1" s="1"/>
  <c r="AM209" i="1"/>
  <c r="AN209" i="1" s="1"/>
  <c r="AF209" i="1"/>
  <c r="AG209" i="1" s="1"/>
  <c r="Y209" i="1"/>
  <c r="Z209" i="1" s="1"/>
  <c r="R209" i="1"/>
  <c r="S209" i="1" s="1"/>
  <c r="K209" i="1"/>
  <c r="L209" i="1" s="1"/>
  <c r="D209" i="1"/>
  <c r="E209" i="1" s="1"/>
  <c r="BA208" i="1"/>
  <c r="BB208" i="1" s="1"/>
  <c r="AT208" i="1"/>
  <c r="AU208" i="1" s="1"/>
  <c r="AM208" i="1"/>
  <c r="AN208" i="1" s="1"/>
  <c r="AF208" i="1"/>
  <c r="AG208" i="1" s="1"/>
  <c r="Y208" i="1"/>
  <c r="Z208" i="1" s="1"/>
  <c r="R208" i="1"/>
  <c r="S208" i="1" s="1"/>
  <c r="K208" i="1"/>
  <c r="L208" i="1" s="1"/>
  <c r="D208" i="1"/>
  <c r="E208" i="1" s="1"/>
  <c r="BA207" i="1"/>
  <c r="BB207" i="1" s="1"/>
  <c r="AT207" i="1"/>
  <c r="AU207" i="1" s="1"/>
  <c r="AM207" i="1"/>
  <c r="AN207" i="1" s="1"/>
  <c r="AF207" i="1"/>
  <c r="AG207" i="1" s="1"/>
  <c r="Y207" i="1"/>
  <c r="Z207" i="1" s="1"/>
  <c r="R207" i="1"/>
  <c r="S207" i="1" s="1"/>
  <c r="K207" i="1"/>
  <c r="L207" i="1" s="1"/>
  <c r="D207" i="1"/>
  <c r="E207" i="1" s="1"/>
  <c r="BA206" i="1"/>
  <c r="BB206" i="1" s="1"/>
  <c r="AT206" i="1"/>
  <c r="AU206" i="1" s="1"/>
  <c r="AM206" i="1"/>
  <c r="AN206" i="1" s="1"/>
  <c r="AF206" i="1"/>
  <c r="AG206" i="1" s="1"/>
  <c r="Y206" i="1"/>
  <c r="Z206" i="1" s="1"/>
  <c r="R206" i="1"/>
  <c r="S206" i="1" s="1"/>
  <c r="K206" i="1"/>
  <c r="L206" i="1" s="1"/>
  <c r="D206" i="1"/>
  <c r="E206" i="1" s="1"/>
  <c r="BA205" i="1"/>
  <c r="BB205" i="1" s="1"/>
  <c r="AT205" i="1"/>
  <c r="AU205" i="1" s="1"/>
  <c r="AM205" i="1"/>
  <c r="AN205" i="1" s="1"/>
  <c r="AF205" i="1"/>
  <c r="AG205" i="1" s="1"/>
  <c r="Y205" i="1"/>
  <c r="Z205" i="1" s="1"/>
  <c r="R205" i="1"/>
  <c r="S205" i="1" s="1"/>
  <c r="K205" i="1"/>
  <c r="L205" i="1" s="1"/>
  <c r="D205" i="1"/>
  <c r="E205" i="1" s="1"/>
  <c r="BA204" i="1"/>
  <c r="BB204" i="1" s="1"/>
  <c r="AT204" i="1"/>
  <c r="AU204" i="1" s="1"/>
  <c r="AM204" i="1"/>
  <c r="AN204" i="1" s="1"/>
  <c r="AF204" i="1"/>
  <c r="AG204" i="1" s="1"/>
  <c r="Y204" i="1"/>
  <c r="Z204" i="1" s="1"/>
  <c r="R204" i="1"/>
  <c r="S204" i="1" s="1"/>
  <c r="K204" i="1"/>
  <c r="L204" i="1" s="1"/>
  <c r="D204" i="1"/>
  <c r="E204" i="1" s="1"/>
  <c r="BA203" i="1"/>
  <c r="BB203" i="1" s="1"/>
  <c r="AT203" i="1"/>
  <c r="AU203" i="1" s="1"/>
  <c r="AM203" i="1"/>
  <c r="AN203" i="1" s="1"/>
  <c r="AF203" i="1"/>
  <c r="AG203" i="1" s="1"/>
  <c r="Y203" i="1"/>
  <c r="Z203" i="1" s="1"/>
  <c r="R203" i="1"/>
  <c r="S203" i="1" s="1"/>
  <c r="K203" i="1"/>
  <c r="L203" i="1" s="1"/>
  <c r="D203" i="1"/>
  <c r="E203" i="1" s="1"/>
  <c r="BA202" i="1"/>
  <c r="BB202" i="1" s="1"/>
  <c r="AT202" i="1"/>
  <c r="AU202" i="1" s="1"/>
  <c r="AM202" i="1"/>
  <c r="AN202" i="1" s="1"/>
  <c r="AF202" i="1"/>
  <c r="AG202" i="1" s="1"/>
  <c r="Y202" i="1"/>
  <c r="Z202" i="1" s="1"/>
  <c r="R202" i="1"/>
  <c r="S202" i="1" s="1"/>
  <c r="K202" i="1"/>
  <c r="L202" i="1" s="1"/>
  <c r="D202" i="1"/>
  <c r="E202" i="1" s="1"/>
  <c r="BA201" i="1"/>
  <c r="BB201" i="1" s="1"/>
  <c r="AT201" i="1"/>
  <c r="AU201" i="1" s="1"/>
  <c r="AM201" i="1"/>
  <c r="AN201" i="1" s="1"/>
  <c r="AF201" i="1"/>
  <c r="AG201" i="1" s="1"/>
  <c r="Y201" i="1"/>
  <c r="Z201" i="1" s="1"/>
  <c r="R201" i="1"/>
  <c r="S201" i="1" s="1"/>
  <c r="K201" i="1"/>
  <c r="L201" i="1" s="1"/>
  <c r="D201" i="1"/>
  <c r="E201" i="1" s="1"/>
  <c r="BA200" i="1"/>
  <c r="BB200" i="1" s="1"/>
  <c r="AT200" i="1"/>
  <c r="AU200" i="1" s="1"/>
  <c r="AM200" i="1"/>
  <c r="AN200" i="1" s="1"/>
  <c r="AF200" i="1"/>
  <c r="AG200" i="1" s="1"/>
  <c r="Y200" i="1"/>
  <c r="Z200" i="1" s="1"/>
  <c r="R200" i="1"/>
  <c r="S200" i="1" s="1"/>
  <c r="K200" i="1"/>
  <c r="L200" i="1" s="1"/>
  <c r="D200" i="1"/>
  <c r="E200" i="1" s="1"/>
  <c r="BA199" i="1"/>
  <c r="BB199" i="1" s="1"/>
  <c r="AT199" i="1"/>
  <c r="AU199" i="1" s="1"/>
  <c r="AM199" i="1"/>
  <c r="AN199" i="1" s="1"/>
  <c r="AF199" i="1"/>
  <c r="AG199" i="1" s="1"/>
  <c r="Y199" i="1"/>
  <c r="Z199" i="1" s="1"/>
  <c r="R199" i="1"/>
  <c r="S199" i="1" s="1"/>
  <c r="K199" i="1"/>
  <c r="L199" i="1" s="1"/>
  <c r="D199" i="1"/>
  <c r="E199" i="1" s="1"/>
  <c r="BA198" i="1"/>
  <c r="BB198" i="1" s="1"/>
  <c r="AT198" i="1"/>
  <c r="AU198" i="1" s="1"/>
  <c r="AM198" i="1"/>
  <c r="AN198" i="1" s="1"/>
  <c r="AF198" i="1"/>
  <c r="AG198" i="1" s="1"/>
  <c r="Y198" i="1"/>
  <c r="Z198" i="1" s="1"/>
  <c r="R198" i="1"/>
  <c r="S198" i="1" s="1"/>
  <c r="K198" i="1"/>
  <c r="L198" i="1" s="1"/>
  <c r="D198" i="1"/>
  <c r="E198" i="1" s="1"/>
  <c r="BA197" i="1"/>
  <c r="BB197" i="1" s="1"/>
  <c r="AT197" i="1"/>
  <c r="AU197" i="1" s="1"/>
  <c r="AM197" i="1"/>
  <c r="AN197" i="1" s="1"/>
  <c r="AF197" i="1"/>
  <c r="AG197" i="1" s="1"/>
  <c r="Y197" i="1"/>
  <c r="Z197" i="1" s="1"/>
  <c r="R197" i="1"/>
  <c r="S197" i="1" s="1"/>
  <c r="K197" i="1"/>
  <c r="L197" i="1" s="1"/>
  <c r="D197" i="1"/>
  <c r="E197" i="1" s="1"/>
  <c r="BA196" i="1"/>
  <c r="BB196" i="1" s="1"/>
  <c r="AT196" i="1"/>
  <c r="AU196" i="1" s="1"/>
  <c r="AM196" i="1"/>
  <c r="AN196" i="1" s="1"/>
  <c r="AF196" i="1"/>
  <c r="AG196" i="1" s="1"/>
  <c r="Y196" i="1"/>
  <c r="Z196" i="1" s="1"/>
  <c r="R196" i="1"/>
  <c r="S196" i="1" s="1"/>
  <c r="K196" i="1"/>
  <c r="L196" i="1" s="1"/>
  <c r="D196" i="1"/>
  <c r="E196" i="1" s="1"/>
  <c r="BA195" i="1"/>
  <c r="BB195" i="1" s="1"/>
  <c r="AT195" i="1"/>
  <c r="AU195" i="1" s="1"/>
  <c r="AM195" i="1"/>
  <c r="AN195" i="1" s="1"/>
  <c r="AF195" i="1"/>
  <c r="AG195" i="1" s="1"/>
  <c r="Y195" i="1"/>
  <c r="Z195" i="1" s="1"/>
  <c r="R195" i="1"/>
  <c r="S195" i="1" s="1"/>
  <c r="K195" i="1"/>
  <c r="L195" i="1" s="1"/>
  <c r="D195" i="1"/>
  <c r="E195" i="1" s="1"/>
  <c r="BA194" i="1"/>
  <c r="BB194" i="1" s="1"/>
  <c r="AT194" i="1"/>
  <c r="AU194" i="1" s="1"/>
  <c r="AM194" i="1"/>
  <c r="AN194" i="1" s="1"/>
  <c r="AF194" i="1"/>
  <c r="AG194" i="1" s="1"/>
  <c r="Y194" i="1"/>
  <c r="Z194" i="1" s="1"/>
  <c r="R194" i="1"/>
  <c r="S194" i="1" s="1"/>
  <c r="K194" i="1"/>
  <c r="L194" i="1" s="1"/>
  <c r="D194" i="1"/>
  <c r="E194" i="1" s="1"/>
  <c r="BA193" i="1"/>
  <c r="BB193" i="1" s="1"/>
  <c r="AT193" i="1"/>
  <c r="AU193" i="1" s="1"/>
  <c r="AM193" i="1"/>
  <c r="AN193" i="1" s="1"/>
  <c r="AF193" i="1"/>
  <c r="AG193" i="1" s="1"/>
  <c r="Y193" i="1"/>
  <c r="Z193" i="1" s="1"/>
  <c r="R193" i="1"/>
  <c r="S193" i="1" s="1"/>
  <c r="K193" i="1"/>
  <c r="L193" i="1" s="1"/>
  <c r="D193" i="1"/>
  <c r="E193" i="1" s="1"/>
  <c r="BA192" i="1"/>
  <c r="BB192" i="1" s="1"/>
  <c r="AT192" i="1"/>
  <c r="AU192" i="1" s="1"/>
  <c r="AM192" i="1"/>
  <c r="AN192" i="1" s="1"/>
  <c r="AF192" i="1"/>
  <c r="AG192" i="1" s="1"/>
  <c r="Y192" i="1"/>
  <c r="Z192" i="1" s="1"/>
  <c r="R192" i="1"/>
  <c r="S192" i="1" s="1"/>
  <c r="K192" i="1"/>
  <c r="L192" i="1" s="1"/>
  <c r="D192" i="1"/>
  <c r="E192" i="1" s="1"/>
  <c r="BA191" i="1"/>
  <c r="BB191" i="1" s="1"/>
  <c r="AT191" i="1"/>
  <c r="AU191" i="1" s="1"/>
  <c r="AM191" i="1"/>
  <c r="AN191" i="1" s="1"/>
  <c r="AF191" i="1"/>
  <c r="AG191" i="1" s="1"/>
  <c r="Y191" i="1"/>
  <c r="Z191" i="1" s="1"/>
  <c r="R191" i="1"/>
  <c r="S191" i="1" s="1"/>
  <c r="K191" i="1"/>
  <c r="L191" i="1" s="1"/>
  <c r="D191" i="1"/>
  <c r="E191" i="1" s="1"/>
  <c r="BA190" i="1"/>
  <c r="BB190" i="1" s="1"/>
  <c r="AT190" i="1"/>
  <c r="AU190" i="1" s="1"/>
  <c r="AM190" i="1"/>
  <c r="AN190" i="1" s="1"/>
  <c r="AF190" i="1"/>
  <c r="AG190" i="1" s="1"/>
  <c r="Y190" i="1"/>
  <c r="Z190" i="1" s="1"/>
  <c r="R190" i="1"/>
  <c r="S190" i="1" s="1"/>
  <c r="K190" i="1"/>
  <c r="L190" i="1" s="1"/>
  <c r="D190" i="1"/>
  <c r="E190" i="1" s="1"/>
  <c r="BA189" i="1"/>
  <c r="BB189" i="1" s="1"/>
  <c r="AT189" i="1"/>
  <c r="AU189" i="1" s="1"/>
  <c r="AM189" i="1"/>
  <c r="AN189" i="1" s="1"/>
  <c r="AF189" i="1"/>
  <c r="AG189" i="1" s="1"/>
  <c r="Y189" i="1"/>
  <c r="Z189" i="1" s="1"/>
  <c r="R189" i="1"/>
  <c r="S189" i="1" s="1"/>
  <c r="K189" i="1"/>
  <c r="L189" i="1" s="1"/>
  <c r="D189" i="1"/>
  <c r="E189" i="1" s="1"/>
  <c r="BA188" i="1"/>
  <c r="BB188" i="1" s="1"/>
  <c r="AT188" i="1"/>
  <c r="AU188" i="1" s="1"/>
  <c r="AM188" i="1"/>
  <c r="AN188" i="1" s="1"/>
  <c r="AF188" i="1"/>
  <c r="AG188" i="1" s="1"/>
  <c r="Y188" i="1"/>
  <c r="Z188" i="1" s="1"/>
  <c r="R188" i="1"/>
  <c r="S188" i="1" s="1"/>
  <c r="K188" i="1"/>
  <c r="L188" i="1" s="1"/>
  <c r="D188" i="1"/>
  <c r="E188" i="1" s="1"/>
  <c r="BA187" i="1"/>
  <c r="BB187" i="1" s="1"/>
  <c r="AT187" i="1"/>
  <c r="AU187" i="1" s="1"/>
  <c r="AM187" i="1"/>
  <c r="AN187" i="1" s="1"/>
  <c r="AF187" i="1"/>
  <c r="AG187" i="1" s="1"/>
  <c r="Y187" i="1"/>
  <c r="Z187" i="1" s="1"/>
  <c r="R187" i="1"/>
  <c r="S187" i="1" s="1"/>
  <c r="K187" i="1"/>
  <c r="L187" i="1" s="1"/>
  <c r="D187" i="1"/>
  <c r="E187" i="1" s="1"/>
  <c r="BA186" i="1"/>
  <c r="BB186" i="1" s="1"/>
  <c r="AT186" i="1"/>
  <c r="AU186" i="1" s="1"/>
  <c r="AM186" i="1"/>
  <c r="AN186" i="1" s="1"/>
  <c r="AF186" i="1"/>
  <c r="AG186" i="1" s="1"/>
  <c r="Y186" i="1"/>
  <c r="Z186" i="1" s="1"/>
  <c r="R186" i="1"/>
  <c r="S186" i="1" s="1"/>
  <c r="K186" i="1"/>
  <c r="L186" i="1" s="1"/>
  <c r="D186" i="1"/>
  <c r="E186" i="1" s="1"/>
  <c r="BA185" i="1"/>
  <c r="BB185" i="1" s="1"/>
  <c r="AT185" i="1"/>
  <c r="AU185" i="1" s="1"/>
  <c r="AM185" i="1"/>
  <c r="AN185" i="1" s="1"/>
  <c r="AF185" i="1"/>
  <c r="AG185" i="1" s="1"/>
  <c r="Y185" i="1"/>
  <c r="Z185" i="1" s="1"/>
  <c r="R185" i="1"/>
  <c r="S185" i="1" s="1"/>
  <c r="K185" i="1"/>
  <c r="L185" i="1" s="1"/>
  <c r="D185" i="1"/>
  <c r="E185" i="1" s="1"/>
  <c r="BA184" i="1"/>
  <c r="BB184" i="1" s="1"/>
  <c r="AT184" i="1"/>
  <c r="AU184" i="1" s="1"/>
  <c r="AM184" i="1"/>
  <c r="AN184" i="1" s="1"/>
  <c r="AF184" i="1"/>
  <c r="AG184" i="1" s="1"/>
  <c r="Y184" i="1"/>
  <c r="Z184" i="1" s="1"/>
  <c r="R184" i="1"/>
  <c r="S184" i="1" s="1"/>
  <c r="K184" i="1"/>
  <c r="L184" i="1" s="1"/>
  <c r="D184" i="1"/>
  <c r="E184" i="1" s="1"/>
  <c r="BA183" i="1"/>
  <c r="BB183" i="1" s="1"/>
  <c r="AT183" i="1"/>
  <c r="AU183" i="1" s="1"/>
  <c r="AM183" i="1"/>
  <c r="AN183" i="1" s="1"/>
  <c r="AF183" i="1"/>
  <c r="AG183" i="1" s="1"/>
  <c r="Y183" i="1"/>
  <c r="Z183" i="1" s="1"/>
  <c r="R183" i="1"/>
  <c r="S183" i="1" s="1"/>
  <c r="K183" i="1"/>
  <c r="L183" i="1" s="1"/>
  <c r="D183" i="1"/>
  <c r="E183" i="1" s="1"/>
  <c r="BA182" i="1"/>
  <c r="BB182" i="1" s="1"/>
  <c r="AT182" i="1"/>
  <c r="AU182" i="1" s="1"/>
  <c r="AM182" i="1"/>
  <c r="AN182" i="1" s="1"/>
  <c r="AF182" i="1"/>
  <c r="AG182" i="1" s="1"/>
  <c r="Y182" i="1"/>
  <c r="Z182" i="1" s="1"/>
  <c r="R182" i="1"/>
  <c r="S182" i="1" s="1"/>
  <c r="K182" i="1"/>
  <c r="L182" i="1" s="1"/>
  <c r="D182" i="1"/>
  <c r="E182" i="1" s="1"/>
  <c r="BA181" i="1"/>
  <c r="BB181" i="1" s="1"/>
  <c r="AT181" i="1"/>
  <c r="AU181" i="1" s="1"/>
  <c r="AM181" i="1"/>
  <c r="AN181" i="1" s="1"/>
  <c r="AF181" i="1"/>
  <c r="AG181" i="1" s="1"/>
  <c r="Y181" i="1"/>
  <c r="Z181" i="1" s="1"/>
  <c r="R181" i="1"/>
  <c r="S181" i="1" s="1"/>
  <c r="K181" i="1"/>
  <c r="L181" i="1" s="1"/>
  <c r="D181" i="1"/>
  <c r="E181" i="1" s="1"/>
  <c r="BA180" i="1"/>
  <c r="BB180" i="1" s="1"/>
  <c r="AT180" i="1"/>
  <c r="AU180" i="1" s="1"/>
  <c r="AM180" i="1"/>
  <c r="AN180" i="1" s="1"/>
  <c r="AF180" i="1"/>
  <c r="AG180" i="1" s="1"/>
  <c r="Y180" i="1"/>
  <c r="Z180" i="1" s="1"/>
  <c r="R180" i="1"/>
  <c r="S180" i="1" s="1"/>
  <c r="K180" i="1"/>
  <c r="L180" i="1" s="1"/>
  <c r="D180" i="1"/>
  <c r="E180" i="1" s="1"/>
  <c r="BA179" i="1"/>
  <c r="BB179" i="1" s="1"/>
  <c r="AT179" i="1"/>
  <c r="AU179" i="1" s="1"/>
  <c r="AM179" i="1"/>
  <c r="AN179" i="1" s="1"/>
  <c r="AF179" i="1"/>
  <c r="AG179" i="1" s="1"/>
  <c r="Y179" i="1"/>
  <c r="Z179" i="1" s="1"/>
  <c r="R179" i="1"/>
  <c r="S179" i="1" s="1"/>
  <c r="K179" i="1"/>
  <c r="L179" i="1" s="1"/>
  <c r="D179" i="1"/>
  <c r="E179" i="1" s="1"/>
  <c r="BA178" i="1"/>
  <c r="BB178" i="1" s="1"/>
  <c r="AT178" i="1"/>
  <c r="AU178" i="1" s="1"/>
  <c r="AM178" i="1"/>
  <c r="AN178" i="1" s="1"/>
  <c r="AF178" i="1"/>
  <c r="AG178" i="1" s="1"/>
  <c r="Y178" i="1"/>
  <c r="Z178" i="1" s="1"/>
  <c r="R178" i="1"/>
  <c r="S178" i="1" s="1"/>
  <c r="K178" i="1"/>
  <c r="L178" i="1" s="1"/>
  <c r="D178" i="1"/>
  <c r="E178" i="1" s="1"/>
  <c r="BA177" i="1"/>
  <c r="BB177" i="1" s="1"/>
  <c r="AT177" i="1"/>
  <c r="AU177" i="1" s="1"/>
  <c r="AM177" i="1"/>
  <c r="AN177" i="1" s="1"/>
  <c r="AF177" i="1"/>
  <c r="AG177" i="1" s="1"/>
  <c r="Y177" i="1"/>
  <c r="Z177" i="1" s="1"/>
  <c r="R177" i="1"/>
  <c r="S177" i="1" s="1"/>
  <c r="K177" i="1"/>
  <c r="L177" i="1" s="1"/>
  <c r="D177" i="1"/>
  <c r="E177" i="1" s="1"/>
  <c r="BA176" i="1"/>
  <c r="BB176" i="1" s="1"/>
  <c r="AT176" i="1"/>
  <c r="AU176" i="1" s="1"/>
  <c r="AM176" i="1"/>
  <c r="AN176" i="1" s="1"/>
  <c r="AF176" i="1"/>
  <c r="AG176" i="1" s="1"/>
  <c r="Y176" i="1"/>
  <c r="Z176" i="1" s="1"/>
  <c r="R176" i="1"/>
  <c r="S176" i="1" s="1"/>
  <c r="K176" i="1"/>
  <c r="L176" i="1" s="1"/>
  <c r="D176" i="1"/>
  <c r="E176" i="1" s="1"/>
  <c r="BA175" i="1"/>
  <c r="BB175" i="1" s="1"/>
  <c r="AT175" i="1"/>
  <c r="AU175" i="1" s="1"/>
  <c r="AM175" i="1"/>
  <c r="AN175" i="1" s="1"/>
  <c r="AF175" i="1"/>
  <c r="AG175" i="1" s="1"/>
  <c r="Y175" i="1"/>
  <c r="Z175" i="1" s="1"/>
  <c r="R175" i="1"/>
  <c r="S175" i="1" s="1"/>
  <c r="K175" i="1"/>
  <c r="L175" i="1" s="1"/>
  <c r="D175" i="1"/>
  <c r="E175" i="1" s="1"/>
  <c r="BA174" i="1"/>
  <c r="BB174" i="1" s="1"/>
  <c r="AT174" i="1"/>
  <c r="AU174" i="1" s="1"/>
  <c r="AM174" i="1"/>
  <c r="AN174" i="1" s="1"/>
  <c r="AF174" i="1"/>
  <c r="AG174" i="1" s="1"/>
  <c r="Y174" i="1"/>
  <c r="Z174" i="1" s="1"/>
  <c r="R174" i="1"/>
  <c r="S174" i="1" s="1"/>
  <c r="K174" i="1"/>
  <c r="L174" i="1" s="1"/>
  <c r="D174" i="1"/>
  <c r="E174" i="1" s="1"/>
  <c r="BA173" i="1"/>
  <c r="BB173" i="1" s="1"/>
  <c r="AT173" i="1"/>
  <c r="AU173" i="1" s="1"/>
  <c r="AM173" i="1"/>
  <c r="AN173" i="1" s="1"/>
  <c r="AF173" i="1"/>
  <c r="AG173" i="1" s="1"/>
  <c r="Y173" i="1"/>
  <c r="Z173" i="1" s="1"/>
  <c r="R173" i="1"/>
  <c r="S173" i="1" s="1"/>
  <c r="K173" i="1"/>
  <c r="L173" i="1" s="1"/>
  <c r="D173" i="1"/>
  <c r="E173" i="1" s="1"/>
  <c r="BA172" i="1"/>
  <c r="BB172" i="1" s="1"/>
  <c r="AT172" i="1"/>
  <c r="AU172" i="1" s="1"/>
  <c r="AM172" i="1"/>
  <c r="AN172" i="1" s="1"/>
  <c r="AF172" i="1"/>
  <c r="AG172" i="1" s="1"/>
  <c r="Y172" i="1"/>
  <c r="Z172" i="1" s="1"/>
  <c r="R172" i="1"/>
  <c r="S172" i="1" s="1"/>
  <c r="K172" i="1"/>
  <c r="L172" i="1" s="1"/>
  <c r="D172" i="1"/>
  <c r="E172" i="1" s="1"/>
  <c r="BA171" i="1"/>
  <c r="BB171" i="1" s="1"/>
  <c r="AT171" i="1"/>
  <c r="AU171" i="1" s="1"/>
  <c r="AM171" i="1"/>
  <c r="AN171" i="1" s="1"/>
  <c r="AF171" i="1"/>
  <c r="AG171" i="1" s="1"/>
  <c r="Y171" i="1"/>
  <c r="Z171" i="1" s="1"/>
  <c r="R171" i="1"/>
  <c r="S171" i="1" s="1"/>
  <c r="K171" i="1"/>
  <c r="L171" i="1" s="1"/>
  <c r="D171" i="1"/>
  <c r="E171" i="1" s="1"/>
  <c r="BA170" i="1"/>
  <c r="BB170" i="1" s="1"/>
  <c r="AT170" i="1"/>
  <c r="AU170" i="1" s="1"/>
  <c r="AM170" i="1"/>
  <c r="AN170" i="1" s="1"/>
  <c r="AF170" i="1"/>
  <c r="AG170" i="1" s="1"/>
  <c r="Y170" i="1"/>
  <c r="Z170" i="1" s="1"/>
  <c r="R170" i="1"/>
  <c r="S170" i="1" s="1"/>
  <c r="K170" i="1"/>
  <c r="L170" i="1" s="1"/>
  <c r="D170" i="1"/>
  <c r="E170" i="1" s="1"/>
  <c r="BA169" i="1"/>
  <c r="BB169" i="1" s="1"/>
  <c r="AT169" i="1"/>
  <c r="AU169" i="1" s="1"/>
  <c r="AM169" i="1"/>
  <c r="AN169" i="1" s="1"/>
  <c r="AF169" i="1"/>
  <c r="AG169" i="1" s="1"/>
  <c r="Y169" i="1"/>
  <c r="Z169" i="1" s="1"/>
  <c r="R169" i="1"/>
  <c r="S169" i="1" s="1"/>
  <c r="K169" i="1"/>
  <c r="L169" i="1" s="1"/>
  <c r="D169" i="1"/>
  <c r="E169" i="1" s="1"/>
  <c r="BA168" i="1"/>
  <c r="BB168" i="1" s="1"/>
  <c r="AT168" i="1"/>
  <c r="AU168" i="1" s="1"/>
  <c r="AM168" i="1"/>
  <c r="AN168" i="1" s="1"/>
  <c r="AF168" i="1"/>
  <c r="AG168" i="1" s="1"/>
  <c r="Y168" i="1"/>
  <c r="Z168" i="1" s="1"/>
  <c r="R168" i="1"/>
  <c r="S168" i="1" s="1"/>
  <c r="K168" i="1"/>
  <c r="L168" i="1" s="1"/>
  <c r="D168" i="1"/>
  <c r="E168" i="1" s="1"/>
  <c r="BA167" i="1"/>
  <c r="BB167" i="1" s="1"/>
  <c r="AT167" i="1"/>
  <c r="AU167" i="1" s="1"/>
  <c r="AM167" i="1"/>
  <c r="AN167" i="1" s="1"/>
  <c r="AF167" i="1"/>
  <c r="AG167" i="1" s="1"/>
  <c r="Y167" i="1"/>
  <c r="Z167" i="1" s="1"/>
  <c r="R167" i="1"/>
  <c r="S167" i="1" s="1"/>
  <c r="K167" i="1"/>
  <c r="L167" i="1" s="1"/>
  <c r="D167" i="1"/>
  <c r="E167" i="1" s="1"/>
  <c r="BA166" i="1"/>
  <c r="BB166" i="1" s="1"/>
  <c r="AT166" i="1"/>
  <c r="AU166" i="1" s="1"/>
  <c r="AM166" i="1"/>
  <c r="AN166" i="1" s="1"/>
  <c r="AF166" i="1"/>
  <c r="AG166" i="1" s="1"/>
  <c r="Y166" i="1"/>
  <c r="Z166" i="1" s="1"/>
  <c r="R166" i="1"/>
  <c r="S166" i="1" s="1"/>
  <c r="K166" i="1"/>
  <c r="L166" i="1" s="1"/>
  <c r="D166" i="1"/>
  <c r="E166" i="1" s="1"/>
  <c r="BA165" i="1"/>
  <c r="BB165" i="1" s="1"/>
  <c r="AT165" i="1"/>
  <c r="AU165" i="1" s="1"/>
  <c r="AM165" i="1"/>
  <c r="AN165" i="1" s="1"/>
  <c r="AF165" i="1"/>
  <c r="AG165" i="1" s="1"/>
  <c r="Y165" i="1"/>
  <c r="Z165" i="1" s="1"/>
  <c r="R165" i="1"/>
  <c r="S165" i="1" s="1"/>
  <c r="K165" i="1"/>
  <c r="L165" i="1" s="1"/>
  <c r="D165" i="1"/>
  <c r="E165" i="1" s="1"/>
  <c r="BA164" i="1"/>
  <c r="BB164" i="1" s="1"/>
  <c r="AT164" i="1"/>
  <c r="AU164" i="1" s="1"/>
  <c r="AM164" i="1"/>
  <c r="AN164" i="1" s="1"/>
  <c r="AF164" i="1"/>
  <c r="AG164" i="1" s="1"/>
  <c r="Y164" i="1"/>
  <c r="Z164" i="1" s="1"/>
  <c r="R164" i="1"/>
  <c r="S164" i="1" s="1"/>
  <c r="K164" i="1"/>
  <c r="L164" i="1" s="1"/>
  <c r="D164" i="1"/>
  <c r="E164" i="1" s="1"/>
  <c r="BA163" i="1"/>
  <c r="BB163" i="1" s="1"/>
  <c r="AT163" i="1"/>
  <c r="AU163" i="1" s="1"/>
  <c r="AM163" i="1"/>
  <c r="AN163" i="1" s="1"/>
  <c r="AF163" i="1"/>
  <c r="AG163" i="1" s="1"/>
  <c r="Y163" i="1"/>
  <c r="Z163" i="1" s="1"/>
  <c r="R163" i="1"/>
  <c r="S163" i="1" s="1"/>
  <c r="K163" i="1"/>
  <c r="L163" i="1" s="1"/>
  <c r="D163" i="1"/>
  <c r="E163" i="1" s="1"/>
  <c r="BA162" i="1"/>
  <c r="BB162" i="1" s="1"/>
  <c r="AT162" i="1"/>
  <c r="AU162" i="1" s="1"/>
  <c r="AM162" i="1"/>
  <c r="AN162" i="1" s="1"/>
  <c r="AF162" i="1"/>
  <c r="AG162" i="1" s="1"/>
  <c r="Y162" i="1"/>
  <c r="Z162" i="1" s="1"/>
  <c r="R162" i="1"/>
  <c r="S162" i="1" s="1"/>
  <c r="K162" i="1"/>
  <c r="L162" i="1" s="1"/>
  <c r="D162" i="1"/>
  <c r="E162" i="1" s="1"/>
  <c r="BA161" i="1"/>
  <c r="BB161" i="1" s="1"/>
  <c r="AT161" i="1"/>
  <c r="AU161" i="1" s="1"/>
  <c r="AM161" i="1"/>
  <c r="AN161" i="1" s="1"/>
  <c r="AF161" i="1"/>
  <c r="AG161" i="1" s="1"/>
  <c r="Y161" i="1"/>
  <c r="Z161" i="1" s="1"/>
  <c r="R161" i="1"/>
  <c r="S161" i="1" s="1"/>
  <c r="K161" i="1"/>
  <c r="L161" i="1" s="1"/>
  <c r="D161" i="1"/>
  <c r="E161" i="1" s="1"/>
  <c r="BA160" i="1"/>
  <c r="BB160" i="1" s="1"/>
  <c r="AT160" i="1"/>
  <c r="AU160" i="1" s="1"/>
  <c r="AM160" i="1"/>
  <c r="AN160" i="1" s="1"/>
  <c r="AF160" i="1"/>
  <c r="AG160" i="1" s="1"/>
  <c r="Y160" i="1"/>
  <c r="Z160" i="1" s="1"/>
  <c r="R160" i="1"/>
  <c r="S160" i="1" s="1"/>
  <c r="K160" i="1"/>
  <c r="L160" i="1" s="1"/>
  <c r="D160" i="1"/>
  <c r="E160" i="1" s="1"/>
  <c r="BA159" i="1"/>
  <c r="BB159" i="1" s="1"/>
  <c r="AT159" i="1"/>
  <c r="AU159" i="1" s="1"/>
  <c r="AM159" i="1"/>
  <c r="AN159" i="1" s="1"/>
  <c r="AF159" i="1"/>
  <c r="AG159" i="1" s="1"/>
  <c r="Y159" i="1"/>
  <c r="Z159" i="1" s="1"/>
  <c r="R159" i="1"/>
  <c r="S159" i="1" s="1"/>
  <c r="K159" i="1"/>
  <c r="L159" i="1" s="1"/>
  <c r="D159" i="1"/>
  <c r="E159" i="1" s="1"/>
  <c r="BA158" i="1"/>
  <c r="BB158" i="1" s="1"/>
  <c r="AT158" i="1"/>
  <c r="AU158" i="1" s="1"/>
  <c r="AM158" i="1"/>
  <c r="AN158" i="1" s="1"/>
  <c r="AF158" i="1"/>
  <c r="AG158" i="1" s="1"/>
  <c r="Y158" i="1"/>
  <c r="Z158" i="1" s="1"/>
  <c r="R158" i="1"/>
  <c r="S158" i="1" s="1"/>
  <c r="K158" i="1"/>
  <c r="L158" i="1" s="1"/>
  <c r="D158" i="1"/>
  <c r="E158" i="1" s="1"/>
  <c r="BA157" i="1"/>
  <c r="BB157" i="1" s="1"/>
  <c r="AT157" i="1"/>
  <c r="AU157" i="1" s="1"/>
  <c r="AM157" i="1"/>
  <c r="AN157" i="1" s="1"/>
  <c r="AF157" i="1"/>
  <c r="AG157" i="1" s="1"/>
  <c r="Y157" i="1"/>
  <c r="Z157" i="1" s="1"/>
  <c r="R157" i="1"/>
  <c r="S157" i="1" s="1"/>
  <c r="K157" i="1"/>
  <c r="L157" i="1" s="1"/>
  <c r="D157" i="1"/>
  <c r="E157" i="1" s="1"/>
  <c r="BA156" i="1"/>
  <c r="BB156" i="1" s="1"/>
  <c r="AT156" i="1"/>
  <c r="AU156" i="1" s="1"/>
  <c r="AM156" i="1"/>
  <c r="AN156" i="1" s="1"/>
  <c r="AF156" i="1"/>
  <c r="AG156" i="1" s="1"/>
  <c r="Y156" i="1"/>
  <c r="Z156" i="1" s="1"/>
  <c r="R156" i="1"/>
  <c r="S156" i="1" s="1"/>
  <c r="K156" i="1"/>
  <c r="L156" i="1" s="1"/>
  <c r="D156" i="1"/>
  <c r="E156" i="1" s="1"/>
  <c r="BA155" i="1"/>
  <c r="BB155" i="1" s="1"/>
  <c r="AT155" i="1"/>
  <c r="AU155" i="1" s="1"/>
  <c r="AM155" i="1"/>
  <c r="AN155" i="1" s="1"/>
  <c r="AF155" i="1"/>
  <c r="AG155" i="1" s="1"/>
  <c r="Y155" i="1"/>
  <c r="Z155" i="1" s="1"/>
  <c r="R155" i="1"/>
  <c r="S155" i="1" s="1"/>
  <c r="K155" i="1"/>
  <c r="L155" i="1" s="1"/>
  <c r="D155" i="1"/>
  <c r="E155" i="1" s="1"/>
  <c r="BA154" i="1"/>
  <c r="BB154" i="1" s="1"/>
  <c r="AT154" i="1"/>
  <c r="AU154" i="1" s="1"/>
  <c r="AM154" i="1"/>
  <c r="AN154" i="1" s="1"/>
  <c r="AF154" i="1"/>
  <c r="AG154" i="1" s="1"/>
  <c r="Y154" i="1"/>
  <c r="Z154" i="1" s="1"/>
  <c r="R154" i="1"/>
  <c r="S154" i="1" s="1"/>
  <c r="K154" i="1"/>
  <c r="L154" i="1" s="1"/>
  <c r="D154" i="1"/>
  <c r="E154" i="1" s="1"/>
  <c r="BA153" i="1"/>
  <c r="BB153" i="1" s="1"/>
  <c r="AT153" i="1"/>
  <c r="AU153" i="1" s="1"/>
  <c r="AM153" i="1"/>
  <c r="AN153" i="1" s="1"/>
  <c r="AF153" i="1"/>
  <c r="AG153" i="1" s="1"/>
  <c r="Y153" i="1"/>
  <c r="Z153" i="1" s="1"/>
  <c r="R153" i="1"/>
  <c r="S153" i="1" s="1"/>
  <c r="K153" i="1"/>
  <c r="L153" i="1" s="1"/>
  <c r="D153" i="1"/>
  <c r="E153" i="1" s="1"/>
  <c r="BA152" i="1"/>
  <c r="BB152" i="1" s="1"/>
  <c r="AT152" i="1"/>
  <c r="AU152" i="1" s="1"/>
  <c r="AM152" i="1"/>
  <c r="AN152" i="1" s="1"/>
  <c r="AF152" i="1"/>
  <c r="AG152" i="1" s="1"/>
  <c r="Y152" i="1"/>
  <c r="Z152" i="1" s="1"/>
  <c r="R152" i="1"/>
  <c r="S152" i="1" s="1"/>
  <c r="K152" i="1"/>
  <c r="L152" i="1" s="1"/>
  <c r="D152" i="1"/>
  <c r="E152" i="1" s="1"/>
  <c r="BA151" i="1"/>
  <c r="BB151" i="1" s="1"/>
  <c r="AT151" i="1"/>
  <c r="AU151" i="1" s="1"/>
  <c r="AM151" i="1"/>
  <c r="AN151" i="1" s="1"/>
  <c r="AF151" i="1"/>
  <c r="AG151" i="1" s="1"/>
  <c r="Y151" i="1"/>
  <c r="Z151" i="1" s="1"/>
  <c r="R151" i="1"/>
  <c r="S151" i="1" s="1"/>
  <c r="K151" i="1"/>
  <c r="L151" i="1" s="1"/>
  <c r="D151" i="1"/>
  <c r="E151" i="1" s="1"/>
  <c r="BA150" i="1"/>
  <c r="BB150" i="1" s="1"/>
  <c r="AT150" i="1"/>
  <c r="AU150" i="1" s="1"/>
  <c r="AM150" i="1"/>
  <c r="AN150" i="1" s="1"/>
  <c r="AF150" i="1"/>
  <c r="AG150" i="1" s="1"/>
  <c r="Y150" i="1"/>
  <c r="Z150" i="1" s="1"/>
  <c r="R150" i="1"/>
  <c r="S150" i="1" s="1"/>
  <c r="K150" i="1"/>
  <c r="L150" i="1" s="1"/>
  <c r="D150" i="1"/>
  <c r="E150" i="1" s="1"/>
  <c r="BA149" i="1"/>
  <c r="BB149" i="1" s="1"/>
  <c r="AT149" i="1"/>
  <c r="AU149" i="1" s="1"/>
  <c r="AM149" i="1"/>
  <c r="AN149" i="1" s="1"/>
  <c r="AF149" i="1"/>
  <c r="AG149" i="1" s="1"/>
  <c r="Y149" i="1"/>
  <c r="Z149" i="1" s="1"/>
  <c r="R149" i="1"/>
  <c r="S149" i="1" s="1"/>
  <c r="K149" i="1"/>
  <c r="L149" i="1" s="1"/>
  <c r="D149" i="1"/>
  <c r="E149" i="1" s="1"/>
  <c r="BA148" i="1"/>
  <c r="BB148" i="1" s="1"/>
  <c r="AT148" i="1"/>
  <c r="AU148" i="1" s="1"/>
  <c r="AM148" i="1"/>
  <c r="AN148" i="1" s="1"/>
  <c r="AF148" i="1"/>
  <c r="AG148" i="1" s="1"/>
  <c r="Y148" i="1"/>
  <c r="Z148" i="1" s="1"/>
  <c r="R148" i="1"/>
  <c r="S148" i="1" s="1"/>
  <c r="K148" i="1"/>
  <c r="L148" i="1" s="1"/>
  <c r="D148" i="1"/>
  <c r="E148" i="1" s="1"/>
  <c r="BA147" i="1"/>
  <c r="BB147" i="1" s="1"/>
  <c r="AT147" i="1"/>
  <c r="AU147" i="1" s="1"/>
  <c r="AM147" i="1"/>
  <c r="AN147" i="1" s="1"/>
  <c r="AF147" i="1"/>
  <c r="AG147" i="1" s="1"/>
  <c r="Y147" i="1"/>
  <c r="Z147" i="1" s="1"/>
  <c r="R147" i="1"/>
  <c r="S147" i="1" s="1"/>
  <c r="K147" i="1"/>
  <c r="L147" i="1" s="1"/>
  <c r="D147" i="1"/>
  <c r="E147" i="1" s="1"/>
  <c r="BA146" i="1"/>
  <c r="BB146" i="1" s="1"/>
  <c r="AT146" i="1"/>
  <c r="AU146" i="1" s="1"/>
  <c r="AM146" i="1"/>
  <c r="AN146" i="1" s="1"/>
  <c r="AF146" i="1"/>
  <c r="AG146" i="1" s="1"/>
  <c r="Y146" i="1"/>
  <c r="Z146" i="1" s="1"/>
  <c r="R146" i="1"/>
  <c r="S146" i="1" s="1"/>
  <c r="K146" i="1"/>
  <c r="L146" i="1" s="1"/>
  <c r="D146" i="1"/>
  <c r="E146" i="1" s="1"/>
  <c r="BA145" i="1"/>
  <c r="BB145" i="1" s="1"/>
  <c r="AT145" i="1"/>
  <c r="AU145" i="1" s="1"/>
  <c r="AM145" i="1"/>
  <c r="AN145" i="1" s="1"/>
  <c r="AF145" i="1"/>
  <c r="AG145" i="1" s="1"/>
  <c r="Y145" i="1"/>
  <c r="Z145" i="1" s="1"/>
  <c r="R145" i="1"/>
  <c r="S145" i="1" s="1"/>
  <c r="K145" i="1"/>
  <c r="L145" i="1" s="1"/>
  <c r="D145" i="1"/>
  <c r="E145" i="1" s="1"/>
  <c r="BA144" i="1"/>
  <c r="BB144" i="1" s="1"/>
  <c r="AT144" i="1"/>
  <c r="AU144" i="1" s="1"/>
  <c r="AM144" i="1"/>
  <c r="AN144" i="1" s="1"/>
  <c r="AF144" i="1"/>
  <c r="AG144" i="1" s="1"/>
  <c r="Y144" i="1"/>
  <c r="Z144" i="1" s="1"/>
  <c r="R144" i="1"/>
  <c r="S144" i="1" s="1"/>
  <c r="K144" i="1"/>
  <c r="L144" i="1" s="1"/>
  <c r="D144" i="1"/>
  <c r="E144" i="1" s="1"/>
  <c r="BA143" i="1"/>
  <c r="BB143" i="1" s="1"/>
  <c r="AT143" i="1"/>
  <c r="AU143" i="1" s="1"/>
  <c r="AM143" i="1"/>
  <c r="AN143" i="1" s="1"/>
  <c r="AF143" i="1"/>
  <c r="AG143" i="1" s="1"/>
  <c r="Y143" i="1"/>
  <c r="Z143" i="1" s="1"/>
  <c r="R143" i="1"/>
  <c r="S143" i="1" s="1"/>
  <c r="K143" i="1"/>
  <c r="L143" i="1" s="1"/>
  <c r="D143" i="1"/>
  <c r="E143" i="1" s="1"/>
  <c r="BA142" i="1"/>
  <c r="BB142" i="1" s="1"/>
  <c r="AT142" i="1"/>
  <c r="AU142" i="1" s="1"/>
  <c r="AM142" i="1"/>
  <c r="AN142" i="1" s="1"/>
  <c r="AF142" i="1"/>
  <c r="AG142" i="1" s="1"/>
  <c r="Y142" i="1"/>
  <c r="Z142" i="1" s="1"/>
  <c r="R142" i="1"/>
  <c r="S142" i="1" s="1"/>
  <c r="K142" i="1"/>
  <c r="L142" i="1" s="1"/>
  <c r="D142" i="1"/>
  <c r="E142" i="1" s="1"/>
  <c r="BA141" i="1"/>
  <c r="BB141" i="1" s="1"/>
  <c r="AT141" i="1"/>
  <c r="AU141" i="1" s="1"/>
  <c r="AM141" i="1"/>
  <c r="AN141" i="1" s="1"/>
  <c r="AF141" i="1"/>
  <c r="AG141" i="1" s="1"/>
  <c r="Y141" i="1"/>
  <c r="Z141" i="1" s="1"/>
  <c r="R141" i="1"/>
  <c r="S141" i="1" s="1"/>
  <c r="K141" i="1"/>
  <c r="L141" i="1" s="1"/>
  <c r="D141" i="1"/>
  <c r="E141" i="1" s="1"/>
  <c r="BA140" i="1"/>
  <c r="BB140" i="1" s="1"/>
  <c r="AT140" i="1"/>
  <c r="AU140" i="1" s="1"/>
  <c r="AM140" i="1"/>
  <c r="AN140" i="1" s="1"/>
  <c r="AF140" i="1"/>
  <c r="AG140" i="1" s="1"/>
  <c r="Y140" i="1"/>
  <c r="Z140" i="1" s="1"/>
  <c r="R140" i="1"/>
  <c r="S140" i="1" s="1"/>
  <c r="K140" i="1"/>
  <c r="L140" i="1" s="1"/>
  <c r="D140" i="1"/>
  <c r="E140" i="1" s="1"/>
  <c r="BA139" i="1"/>
  <c r="BB139" i="1" s="1"/>
  <c r="AT139" i="1"/>
  <c r="AU139" i="1" s="1"/>
  <c r="AM139" i="1"/>
  <c r="AN139" i="1" s="1"/>
  <c r="AF139" i="1"/>
  <c r="AG139" i="1" s="1"/>
  <c r="Y139" i="1"/>
  <c r="Z139" i="1" s="1"/>
  <c r="R139" i="1"/>
  <c r="S139" i="1" s="1"/>
  <c r="K139" i="1"/>
  <c r="L139" i="1" s="1"/>
  <c r="D139" i="1"/>
  <c r="E139" i="1" s="1"/>
  <c r="BA138" i="1"/>
  <c r="BB138" i="1" s="1"/>
  <c r="AT138" i="1"/>
  <c r="AU138" i="1" s="1"/>
  <c r="AM138" i="1"/>
  <c r="AN138" i="1" s="1"/>
  <c r="AF138" i="1"/>
  <c r="AG138" i="1" s="1"/>
  <c r="Y138" i="1"/>
  <c r="Z138" i="1" s="1"/>
  <c r="R138" i="1"/>
  <c r="S138" i="1" s="1"/>
  <c r="K138" i="1"/>
  <c r="L138" i="1" s="1"/>
  <c r="D138" i="1"/>
  <c r="E138" i="1" s="1"/>
  <c r="BA137" i="1"/>
  <c r="BB137" i="1" s="1"/>
  <c r="AT137" i="1"/>
  <c r="AU137" i="1" s="1"/>
  <c r="AM137" i="1"/>
  <c r="AN137" i="1" s="1"/>
  <c r="AF137" i="1"/>
  <c r="AG137" i="1" s="1"/>
  <c r="Y137" i="1"/>
  <c r="Z137" i="1" s="1"/>
  <c r="R137" i="1"/>
  <c r="S137" i="1" s="1"/>
  <c r="K137" i="1"/>
  <c r="L137" i="1" s="1"/>
  <c r="D137" i="1"/>
  <c r="E137" i="1" s="1"/>
  <c r="BA136" i="1"/>
  <c r="BB136" i="1" s="1"/>
  <c r="AT136" i="1"/>
  <c r="AU136" i="1" s="1"/>
  <c r="AM136" i="1"/>
  <c r="AN136" i="1" s="1"/>
  <c r="AF136" i="1"/>
  <c r="AG136" i="1" s="1"/>
  <c r="Y136" i="1"/>
  <c r="Z136" i="1" s="1"/>
  <c r="R136" i="1"/>
  <c r="S136" i="1" s="1"/>
  <c r="K136" i="1"/>
  <c r="L136" i="1" s="1"/>
  <c r="D136" i="1"/>
  <c r="E136" i="1" s="1"/>
  <c r="BA135" i="1"/>
  <c r="BB135" i="1" s="1"/>
  <c r="AT135" i="1"/>
  <c r="AU135" i="1" s="1"/>
  <c r="AM135" i="1"/>
  <c r="AN135" i="1" s="1"/>
  <c r="AF135" i="1"/>
  <c r="AG135" i="1" s="1"/>
  <c r="Y135" i="1"/>
  <c r="Z135" i="1" s="1"/>
  <c r="R135" i="1"/>
  <c r="S135" i="1" s="1"/>
  <c r="K135" i="1"/>
  <c r="L135" i="1" s="1"/>
  <c r="D135" i="1"/>
  <c r="E135" i="1" s="1"/>
  <c r="BA134" i="1"/>
  <c r="BB134" i="1" s="1"/>
  <c r="AT134" i="1"/>
  <c r="AU134" i="1" s="1"/>
  <c r="AM134" i="1"/>
  <c r="AN134" i="1" s="1"/>
  <c r="AF134" i="1"/>
  <c r="AG134" i="1" s="1"/>
  <c r="Y134" i="1"/>
  <c r="Z134" i="1" s="1"/>
  <c r="R134" i="1"/>
  <c r="S134" i="1" s="1"/>
  <c r="K134" i="1"/>
  <c r="L134" i="1" s="1"/>
  <c r="D134" i="1"/>
  <c r="E134" i="1" s="1"/>
  <c r="BA133" i="1"/>
  <c r="BB133" i="1" s="1"/>
  <c r="AT133" i="1"/>
  <c r="AU133" i="1" s="1"/>
  <c r="AM133" i="1"/>
  <c r="AN133" i="1" s="1"/>
  <c r="AF133" i="1"/>
  <c r="AG133" i="1" s="1"/>
  <c r="Y133" i="1"/>
  <c r="Z133" i="1" s="1"/>
  <c r="R133" i="1"/>
  <c r="S133" i="1" s="1"/>
  <c r="K133" i="1"/>
  <c r="L133" i="1" s="1"/>
  <c r="D133" i="1"/>
  <c r="E133" i="1" s="1"/>
  <c r="BA132" i="1"/>
  <c r="BB132" i="1" s="1"/>
  <c r="AT132" i="1"/>
  <c r="AU132" i="1" s="1"/>
  <c r="AM132" i="1"/>
  <c r="AN132" i="1" s="1"/>
  <c r="AF132" i="1"/>
  <c r="AG132" i="1" s="1"/>
  <c r="Y132" i="1"/>
  <c r="Z132" i="1" s="1"/>
  <c r="R132" i="1"/>
  <c r="S132" i="1" s="1"/>
  <c r="K132" i="1"/>
  <c r="L132" i="1" s="1"/>
  <c r="D132" i="1"/>
  <c r="E132" i="1" s="1"/>
  <c r="BA131" i="1"/>
  <c r="BB131" i="1" s="1"/>
  <c r="AT131" i="1"/>
  <c r="AU131" i="1" s="1"/>
  <c r="AM131" i="1"/>
  <c r="AN131" i="1" s="1"/>
  <c r="AF131" i="1"/>
  <c r="AG131" i="1" s="1"/>
  <c r="Y131" i="1"/>
  <c r="Z131" i="1" s="1"/>
  <c r="R131" i="1"/>
  <c r="S131" i="1" s="1"/>
  <c r="K131" i="1"/>
  <c r="L131" i="1" s="1"/>
  <c r="D131" i="1"/>
  <c r="E131" i="1" s="1"/>
  <c r="BA130" i="1"/>
  <c r="BB130" i="1" s="1"/>
  <c r="AT130" i="1"/>
  <c r="AU130" i="1" s="1"/>
  <c r="AM130" i="1"/>
  <c r="AN130" i="1" s="1"/>
  <c r="AF130" i="1"/>
  <c r="AG130" i="1" s="1"/>
  <c r="Y130" i="1"/>
  <c r="Z130" i="1" s="1"/>
  <c r="R130" i="1"/>
  <c r="S130" i="1" s="1"/>
  <c r="K130" i="1"/>
  <c r="L130" i="1" s="1"/>
  <c r="D130" i="1"/>
  <c r="E130" i="1" s="1"/>
  <c r="BA129" i="1"/>
  <c r="BB129" i="1" s="1"/>
  <c r="AT129" i="1"/>
  <c r="AU129" i="1" s="1"/>
  <c r="AM129" i="1"/>
  <c r="AN129" i="1" s="1"/>
  <c r="AF129" i="1"/>
  <c r="AG129" i="1" s="1"/>
  <c r="Y129" i="1"/>
  <c r="Z129" i="1" s="1"/>
  <c r="R129" i="1"/>
  <c r="S129" i="1" s="1"/>
  <c r="K129" i="1"/>
  <c r="L129" i="1" s="1"/>
  <c r="D129" i="1"/>
  <c r="E129" i="1" s="1"/>
  <c r="BA128" i="1"/>
  <c r="BB128" i="1" s="1"/>
  <c r="AT128" i="1"/>
  <c r="AU128" i="1" s="1"/>
  <c r="AM128" i="1"/>
  <c r="AN128" i="1" s="1"/>
  <c r="AF128" i="1"/>
  <c r="AG128" i="1" s="1"/>
  <c r="Y128" i="1"/>
  <c r="Z128" i="1" s="1"/>
  <c r="R128" i="1"/>
  <c r="S128" i="1" s="1"/>
  <c r="K128" i="1"/>
  <c r="L128" i="1" s="1"/>
  <c r="D128" i="1"/>
  <c r="E128" i="1" s="1"/>
  <c r="BA127" i="1"/>
  <c r="BB127" i="1" s="1"/>
  <c r="AT127" i="1"/>
  <c r="AU127" i="1" s="1"/>
  <c r="AM127" i="1"/>
  <c r="AN127" i="1" s="1"/>
  <c r="AF127" i="1"/>
  <c r="AG127" i="1" s="1"/>
  <c r="Y127" i="1"/>
  <c r="Z127" i="1" s="1"/>
  <c r="R127" i="1"/>
  <c r="S127" i="1" s="1"/>
  <c r="K127" i="1"/>
  <c r="L127" i="1" s="1"/>
  <c r="D127" i="1"/>
  <c r="E127" i="1" s="1"/>
  <c r="BA126" i="1"/>
  <c r="BB126" i="1" s="1"/>
  <c r="AT126" i="1"/>
  <c r="AU126" i="1" s="1"/>
  <c r="AM126" i="1"/>
  <c r="AN126" i="1" s="1"/>
  <c r="AF126" i="1"/>
  <c r="AG126" i="1" s="1"/>
  <c r="Y126" i="1"/>
  <c r="Z126" i="1" s="1"/>
  <c r="R126" i="1"/>
  <c r="S126" i="1" s="1"/>
  <c r="K126" i="1"/>
  <c r="L126" i="1" s="1"/>
  <c r="D126" i="1"/>
  <c r="E126" i="1" s="1"/>
  <c r="BA125" i="1"/>
  <c r="BB125" i="1" s="1"/>
  <c r="AT125" i="1"/>
  <c r="AU125" i="1" s="1"/>
  <c r="AM125" i="1"/>
  <c r="AN125" i="1" s="1"/>
  <c r="AF125" i="1"/>
  <c r="AG125" i="1" s="1"/>
  <c r="Y125" i="1"/>
  <c r="Z125" i="1" s="1"/>
  <c r="R125" i="1"/>
  <c r="S125" i="1" s="1"/>
  <c r="K125" i="1"/>
  <c r="L125" i="1" s="1"/>
  <c r="D125" i="1"/>
  <c r="E125" i="1" s="1"/>
  <c r="BA124" i="1"/>
  <c r="BB124" i="1" s="1"/>
  <c r="AT124" i="1"/>
  <c r="AU124" i="1" s="1"/>
  <c r="AM124" i="1"/>
  <c r="AN124" i="1" s="1"/>
  <c r="AF124" i="1"/>
  <c r="AG124" i="1" s="1"/>
  <c r="Y124" i="1"/>
  <c r="Z124" i="1" s="1"/>
  <c r="R124" i="1"/>
  <c r="S124" i="1" s="1"/>
  <c r="K124" i="1"/>
  <c r="L124" i="1" s="1"/>
  <c r="D124" i="1"/>
  <c r="E124" i="1" s="1"/>
  <c r="BA123" i="1"/>
  <c r="BB123" i="1" s="1"/>
  <c r="AT123" i="1"/>
  <c r="AU123" i="1" s="1"/>
  <c r="AM123" i="1"/>
  <c r="AN123" i="1" s="1"/>
  <c r="AF123" i="1"/>
  <c r="AG123" i="1" s="1"/>
  <c r="Y123" i="1"/>
  <c r="Z123" i="1" s="1"/>
  <c r="R123" i="1"/>
  <c r="S123" i="1" s="1"/>
  <c r="K123" i="1"/>
  <c r="L123" i="1" s="1"/>
  <c r="D123" i="1"/>
  <c r="E123" i="1" s="1"/>
  <c r="BA122" i="1"/>
  <c r="BB122" i="1" s="1"/>
  <c r="AT122" i="1"/>
  <c r="AU122" i="1" s="1"/>
  <c r="AM122" i="1"/>
  <c r="AN122" i="1" s="1"/>
  <c r="AF122" i="1"/>
  <c r="AG122" i="1" s="1"/>
  <c r="Y122" i="1"/>
  <c r="Z122" i="1" s="1"/>
  <c r="R122" i="1"/>
  <c r="S122" i="1" s="1"/>
  <c r="K122" i="1"/>
  <c r="L122" i="1" s="1"/>
  <c r="D122" i="1"/>
  <c r="E122" i="1" s="1"/>
  <c r="BA121" i="1"/>
  <c r="BB121" i="1" s="1"/>
  <c r="AT121" i="1"/>
  <c r="AU121" i="1" s="1"/>
  <c r="AM121" i="1"/>
  <c r="AN121" i="1" s="1"/>
  <c r="AF121" i="1"/>
  <c r="AG121" i="1" s="1"/>
  <c r="Y121" i="1"/>
  <c r="Z121" i="1" s="1"/>
  <c r="R121" i="1"/>
  <c r="S121" i="1" s="1"/>
  <c r="K121" i="1"/>
  <c r="L121" i="1" s="1"/>
  <c r="D121" i="1"/>
  <c r="E121" i="1" s="1"/>
  <c r="BA120" i="1"/>
  <c r="BB120" i="1" s="1"/>
  <c r="AT120" i="1"/>
  <c r="AU120" i="1" s="1"/>
  <c r="AM120" i="1"/>
  <c r="AN120" i="1" s="1"/>
  <c r="AF120" i="1"/>
  <c r="AG120" i="1" s="1"/>
  <c r="Y120" i="1"/>
  <c r="Z120" i="1" s="1"/>
  <c r="R120" i="1"/>
  <c r="S120" i="1" s="1"/>
  <c r="K120" i="1"/>
  <c r="L120" i="1" s="1"/>
  <c r="D120" i="1"/>
  <c r="E120" i="1" s="1"/>
  <c r="BA119" i="1"/>
  <c r="BB119" i="1" s="1"/>
  <c r="AT119" i="1"/>
  <c r="AU119" i="1" s="1"/>
  <c r="AM119" i="1"/>
  <c r="AN119" i="1" s="1"/>
  <c r="AF119" i="1"/>
  <c r="AG119" i="1" s="1"/>
  <c r="Y119" i="1"/>
  <c r="Z119" i="1" s="1"/>
  <c r="R119" i="1"/>
  <c r="S119" i="1" s="1"/>
  <c r="K119" i="1"/>
  <c r="L119" i="1" s="1"/>
  <c r="D119" i="1"/>
  <c r="E119" i="1" s="1"/>
  <c r="BA118" i="1"/>
  <c r="BB118" i="1" s="1"/>
  <c r="AT118" i="1"/>
  <c r="AU118" i="1" s="1"/>
  <c r="AM118" i="1"/>
  <c r="AN118" i="1" s="1"/>
  <c r="AF118" i="1"/>
  <c r="AG118" i="1" s="1"/>
  <c r="Y118" i="1"/>
  <c r="Z118" i="1" s="1"/>
  <c r="R118" i="1"/>
  <c r="S118" i="1" s="1"/>
  <c r="K118" i="1"/>
  <c r="L118" i="1" s="1"/>
  <c r="D118" i="1"/>
  <c r="E118" i="1" s="1"/>
  <c r="BA117" i="1"/>
  <c r="BB117" i="1" s="1"/>
  <c r="AT117" i="1"/>
  <c r="AU117" i="1" s="1"/>
  <c r="AM117" i="1"/>
  <c r="AN117" i="1" s="1"/>
  <c r="AF117" i="1"/>
  <c r="AG117" i="1" s="1"/>
  <c r="Y117" i="1"/>
  <c r="Z117" i="1" s="1"/>
  <c r="R117" i="1"/>
  <c r="S117" i="1" s="1"/>
  <c r="K117" i="1"/>
  <c r="L117" i="1" s="1"/>
  <c r="D117" i="1"/>
  <c r="E117" i="1" s="1"/>
  <c r="BA116" i="1"/>
  <c r="BB116" i="1" s="1"/>
  <c r="AT116" i="1"/>
  <c r="AU116" i="1" s="1"/>
  <c r="AM116" i="1"/>
  <c r="AN116" i="1" s="1"/>
  <c r="AF116" i="1"/>
  <c r="AG116" i="1" s="1"/>
  <c r="Y116" i="1"/>
  <c r="Z116" i="1" s="1"/>
  <c r="R116" i="1"/>
  <c r="S116" i="1" s="1"/>
  <c r="K116" i="1"/>
  <c r="L116" i="1" s="1"/>
  <c r="D116" i="1"/>
  <c r="E116" i="1" s="1"/>
  <c r="BA115" i="1"/>
  <c r="BB115" i="1" s="1"/>
  <c r="AT115" i="1"/>
  <c r="AU115" i="1" s="1"/>
  <c r="AM115" i="1"/>
  <c r="AN115" i="1" s="1"/>
  <c r="AF115" i="1"/>
  <c r="AG115" i="1" s="1"/>
  <c r="Y115" i="1"/>
  <c r="Z115" i="1" s="1"/>
  <c r="R115" i="1"/>
  <c r="S115" i="1" s="1"/>
  <c r="K115" i="1"/>
  <c r="L115" i="1" s="1"/>
  <c r="D115" i="1"/>
  <c r="E115" i="1" s="1"/>
  <c r="BA114" i="1"/>
  <c r="BB114" i="1" s="1"/>
  <c r="AT114" i="1"/>
  <c r="AU114" i="1" s="1"/>
  <c r="AM114" i="1"/>
  <c r="AN114" i="1" s="1"/>
  <c r="AF114" i="1"/>
  <c r="AG114" i="1" s="1"/>
  <c r="Y114" i="1"/>
  <c r="Z114" i="1" s="1"/>
  <c r="R114" i="1"/>
  <c r="S114" i="1" s="1"/>
  <c r="K114" i="1"/>
  <c r="L114" i="1" s="1"/>
  <c r="D114" i="1"/>
  <c r="E114" i="1" s="1"/>
  <c r="BA113" i="1"/>
  <c r="BB113" i="1" s="1"/>
  <c r="AT113" i="1"/>
  <c r="AU113" i="1" s="1"/>
  <c r="AM113" i="1"/>
  <c r="AN113" i="1" s="1"/>
  <c r="AF113" i="1"/>
  <c r="AG113" i="1" s="1"/>
  <c r="Y113" i="1"/>
  <c r="Z113" i="1" s="1"/>
  <c r="R113" i="1"/>
  <c r="S113" i="1" s="1"/>
  <c r="K113" i="1"/>
  <c r="L113" i="1" s="1"/>
  <c r="D113" i="1"/>
  <c r="E113" i="1" s="1"/>
  <c r="BA112" i="1"/>
  <c r="BB112" i="1" s="1"/>
  <c r="AT112" i="1"/>
  <c r="AU112" i="1" s="1"/>
  <c r="AM112" i="1"/>
  <c r="AN112" i="1" s="1"/>
  <c r="AF112" i="1"/>
  <c r="AG112" i="1" s="1"/>
  <c r="Y112" i="1"/>
  <c r="Z112" i="1" s="1"/>
  <c r="R112" i="1"/>
  <c r="S112" i="1" s="1"/>
  <c r="K112" i="1"/>
  <c r="L112" i="1" s="1"/>
  <c r="D112" i="1"/>
  <c r="E112" i="1" s="1"/>
  <c r="BA111" i="1"/>
  <c r="BB111" i="1" s="1"/>
  <c r="AT111" i="1"/>
  <c r="AU111" i="1" s="1"/>
  <c r="AM111" i="1"/>
  <c r="AN111" i="1" s="1"/>
  <c r="AF111" i="1"/>
  <c r="AG111" i="1" s="1"/>
  <c r="Y111" i="1"/>
  <c r="Z111" i="1" s="1"/>
  <c r="R111" i="1"/>
  <c r="S111" i="1" s="1"/>
  <c r="K111" i="1"/>
  <c r="L111" i="1" s="1"/>
  <c r="D111" i="1"/>
  <c r="E111" i="1" s="1"/>
  <c r="BA110" i="1"/>
  <c r="BB110" i="1" s="1"/>
  <c r="AT110" i="1"/>
  <c r="AU110" i="1" s="1"/>
  <c r="AM110" i="1"/>
  <c r="AN110" i="1" s="1"/>
  <c r="AF110" i="1"/>
  <c r="AG110" i="1" s="1"/>
  <c r="Y110" i="1"/>
  <c r="Z110" i="1" s="1"/>
  <c r="R110" i="1"/>
  <c r="S110" i="1" s="1"/>
  <c r="K110" i="1"/>
  <c r="L110" i="1" s="1"/>
  <c r="D110" i="1"/>
  <c r="E110" i="1" s="1"/>
  <c r="BA109" i="1"/>
  <c r="BB109" i="1" s="1"/>
  <c r="AT109" i="1"/>
  <c r="AU109" i="1" s="1"/>
  <c r="AM109" i="1"/>
  <c r="AN109" i="1" s="1"/>
  <c r="AF109" i="1"/>
  <c r="AG109" i="1" s="1"/>
  <c r="Y109" i="1"/>
  <c r="Z109" i="1" s="1"/>
  <c r="R109" i="1"/>
  <c r="S109" i="1" s="1"/>
  <c r="K109" i="1"/>
  <c r="L109" i="1" s="1"/>
  <c r="D109" i="1"/>
  <c r="E109" i="1" s="1"/>
  <c r="BA108" i="1"/>
  <c r="BB108" i="1" s="1"/>
  <c r="AT108" i="1"/>
  <c r="AU108" i="1" s="1"/>
  <c r="AM108" i="1"/>
  <c r="AN108" i="1" s="1"/>
  <c r="AF108" i="1"/>
  <c r="AG108" i="1" s="1"/>
  <c r="Y108" i="1"/>
  <c r="Z108" i="1" s="1"/>
  <c r="R108" i="1"/>
  <c r="S108" i="1" s="1"/>
  <c r="K108" i="1"/>
  <c r="L108" i="1" s="1"/>
  <c r="D108" i="1"/>
  <c r="E108" i="1" s="1"/>
  <c r="BA107" i="1"/>
  <c r="BB107" i="1" s="1"/>
  <c r="AT107" i="1"/>
  <c r="AU107" i="1" s="1"/>
  <c r="AM107" i="1"/>
  <c r="AN107" i="1" s="1"/>
  <c r="AF107" i="1"/>
  <c r="AG107" i="1" s="1"/>
  <c r="Y107" i="1"/>
  <c r="Z107" i="1" s="1"/>
  <c r="R107" i="1"/>
  <c r="S107" i="1" s="1"/>
  <c r="K107" i="1"/>
  <c r="L107" i="1" s="1"/>
  <c r="D107" i="1"/>
  <c r="E107" i="1" s="1"/>
  <c r="BA106" i="1"/>
  <c r="BB106" i="1" s="1"/>
  <c r="AT106" i="1"/>
  <c r="AU106" i="1" s="1"/>
  <c r="AM106" i="1"/>
  <c r="AN106" i="1" s="1"/>
  <c r="AF106" i="1"/>
  <c r="AG106" i="1" s="1"/>
  <c r="Y106" i="1"/>
  <c r="Z106" i="1" s="1"/>
  <c r="R106" i="1"/>
  <c r="S106" i="1" s="1"/>
  <c r="K106" i="1"/>
  <c r="L106" i="1" s="1"/>
  <c r="D106" i="1"/>
  <c r="E106" i="1" s="1"/>
  <c r="BA105" i="1"/>
  <c r="BB105" i="1" s="1"/>
  <c r="AT105" i="1"/>
  <c r="AU105" i="1" s="1"/>
  <c r="AM105" i="1"/>
  <c r="AN105" i="1" s="1"/>
  <c r="AF105" i="1"/>
  <c r="AG105" i="1" s="1"/>
  <c r="Y105" i="1"/>
  <c r="Z105" i="1" s="1"/>
  <c r="R105" i="1"/>
  <c r="S105" i="1" s="1"/>
  <c r="K105" i="1"/>
  <c r="L105" i="1" s="1"/>
  <c r="D105" i="1"/>
  <c r="E105" i="1" s="1"/>
  <c r="BA104" i="1"/>
  <c r="BB104" i="1" s="1"/>
  <c r="AT104" i="1"/>
  <c r="AU104" i="1" s="1"/>
  <c r="AM104" i="1"/>
  <c r="AN104" i="1" s="1"/>
  <c r="AF104" i="1"/>
  <c r="AG104" i="1" s="1"/>
  <c r="Y104" i="1"/>
  <c r="Z104" i="1" s="1"/>
  <c r="R104" i="1"/>
  <c r="S104" i="1" s="1"/>
  <c r="K104" i="1"/>
  <c r="L104" i="1" s="1"/>
  <c r="D104" i="1"/>
  <c r="E104" i="1" s="1"/>
  <c r="BA103" i="1"/>
  <c r="BB103" i="1" s="1"/>
  <c r="AT103" i="1"/>
  <c r="AU103" i="1" s="1"/>
  <c r="AM103" i="1"/>
  <c r="AN103" i="1" s="1"/>
  <c r="AF103" i="1"/>
  <c r="AG103" i="1" s="1"/>
  <c r="Y103" i="1"/>
  <c r="Z103" i="1" s="1"/>
  <c r="R103" i="1"/>
  <c r="S103" i="1" s="1"/>
  <c r="K103" i="1"/>
  <c r="L103" i="1" s="1"/>
  <c r="D103" i="1"/>
  <c r="E103" i="1" s="1"/>
  <c r="BA102" i="1"/>
  <c r="BB102" i="1" s="1"/>
  <c r="AT102" i="1"/>
  <c r="AU102" i="1" s="1"/>
  <c r="AM102" i="1"/>
  <c r="AN102" i="1" s="1"/>
  <c r="AF102" i="1"/>
  <c r="AG102" i="1" s="1"/>
  <c r="Y102" i="1"/>
  <c r="Z102" i="1" s="1"/>
  <c r="K102" i="1"/>
  <c r="L102" i="1" s="1"/>
  <c r="D102" i="1"/>
  <c r="E102" i="1" s="1"/>
  <c r="BA101" i="1"/>
  <c r="BB101" i="1" s="1"/>
  <c r="AT101" i="1"/>
  <c r="AU101" i="1" s="1"/>
  <c r="AM101" i="1"/>
  <c r="AN101" i="1" s="1"/>
  <c r="AF101" i="1"/>
  <c r="AG101" i="1" s="1"/>
  <c r="Y101" i="1"/>
  <c r="Z101" i="1" s="1"/>
  <c r="R101" i="1"/>
  <c r="S101" i="1" s="1"/>
  <c r="K101" i="1"/>
  <c r="L101" i="1" s="1"/>
  <c r="D101" i="1"/>
  <c r="E101" i="1" s="1"/>
  <c r="BA100" i="1"/>
  <c r="BB100" i="1" s="1"/>
  <c r="AT100" i="1"/>
  <c r="AU100" i="1" s="1"/>
  <c r="AM100" i="1"/>
  <c r="AN100" i="1" s="1"/>
  <c r="AF100" i="1"/>
  <c r="AG100" i="1" s="1"/>
  <c r="Y100" i="1"/>
  <c r="Z100" i="1" s="1"/>
  <c r="R100" i="1"/>
  <c r="S100" i="1" s="1"/>
  <c r="K100" i="1"/>
  <c r="L100" i="1" s="1"/>
  <c r="D100" i="1"/>
  <c r="E100" i="1" s="1"/>
  <c r="BA99" i="1"/>
  <c r="BB99" i="1" s="1"/>
  <c r="AT99" i="1"/>
  <c r="AU99" i="1" s="1"/>
  <c r="AM99" i="1"/>
  <c r="AN99" i="1" s="1"/>
  <c r="AF99" i="1"/>
  <c r="AG99" i="1" s="1"/>
  <c r="Y99" i="1"/>
  <c r="Z99" i="1" s="1"/>
  <c r="R99" i="1"/>
  <c r="S99" i="1" s="1"/>
  <c r="K99" i="1"/>
  <c r="L99" i="1" s="1"/>
  <c r="D99" i="1"/>
  <c r="E99" i="1" s="1"/>
  <c r="BA98" i="1"/>
  <c r="BB98" i="1" s="1"/>
  <c r="AT98" i="1"/>
  <c r="AU98" i="1" s="1"/>
  <c r="AM98" i="1"/>
  <c r="AN98" i="1" s="1"/>
  <c r="AF98" i="1"/>
  <c r="AG98" i="1" s="1"/>
  <c r="Y98" i="1"/>
  <c r="Z98" i="1" s="1"/>
  <c r="R98" i="1"/>
  <c r="S98" i="1" s="1"/>
  <c r="K98" i="1"/>
  <c r="L98" i="1" s="1"/>
  <c r="D98" i="1"/>
  <c r="E98" i="1" s="1"/>
  <c r="BA97" i="1"/>
  <c r="BB97" i="1" s="1"/>
  <c r="AT97" i="1"/>
  <c r="AU97" i="1" s="1"/>
  <c r="AM97" i="1"/>
  <c r="AN97" i="1" s="1"/>
  <c r="AF97" i="1"/>
  <c r="AG97" i="1" s="1"/>
  <c r="Y97" i="1"/>
  <c r="Z97" i="1" s="1"/>
  <c r="R97" i="1"/>
  <c r="S97" i="1" s="1"/>
  <c r="K97" i="1"/>
  <c r="L97" i="1" s="1"/>
  <c r="D97" i="1"/>
  <c r="E97" i="1" s="1"/>
  <c r="BA96" i="1"/>
  <c r="BB96" i="1" s="1"/>
  <c r="AT96" i="1"/>
  <c r="AU96" i="1" s="1"/>
  <c r="AM96" i="1"/>
  <c r="AN96" i="1" s="1"/>
  <c r="AF96" i="1"/>
  <c r="AG96" i="1" s="1"/>
  <c r="Y96" i="1"/>
  <c r="Z96" i="1" s="1"/>
  <c r="R96" i="1"/>
  <c r="S96" i="1" s="1"/>
  <c r="K96" i="1"/>
  <c r="L96" i="1" s="1"/>
  <c r="D96" i="1"/>
  <c r="E96" i="1" s="1"/>
  <c r="BA95" i="1"/>
  <c r="BB95" i="1" s="1"/>
  <c r="AT95" i="1"/>
  <c r="AU95" i="1" s="1"/>
  <c r="AM95" i="1"/>
  <c r="AN95" i="1" s="1"/>
  <c r="AF95" i="1"/>
  <c r="AG95" i="1" s="1"/>
  <c r="Y95" i="1"/>
  <c r="Z95" i="1" s="1"/>
  <c r="R95" i="1"/>
  <c r="S95" i="1" s="1"/>
  <c r="K95" i="1"/>
  <c r="L95" i="1" s="1"/>
  <c r="D95" i="1"/>
  <c r="E95" i="1" s="1"/>
  <c r="BA94" i="1"/>
  <c r="BB94" i="1" s="1"/>
  <c r="AT94" i="1"/>
  <c r="AU94" i="1" s="1"/>
  <c r="AM94" i="1"/>
  <c r="AN94" i="1" s="1"/>
  <c r="AF94" i="1"/>
  <c r="AG94" i="1" s="1"/>
  <c r="Y94" i="1"/>
  <c r="Z94" i="1" s="1"/>
  <c r="R94" i="1"/>
  <c r="S94" i="1" s="1"/>
  <c r="K94" i="1"/>
  <c r="L94" i="1" s="1"/>
  <c r="D94" i="1"/>
  <c r="E94" i="1" s="1"/>
  <c r="BA93" i="1"/>
  <c r="BB93" i="1" s="1"/>
  <c r="AT93" i="1"/>
  <c r="AU93" i="1" s="1"/>
  <c r="AM93" i="1"/>
  <c r="AN93" i="1" s="1"/>
  <c r="AF93" i="1"/>
  <c r="AG93" i="1" s="1"/>
  <c r="Y93" i="1"/>
  <c r="Z93" i="1" s="1"/>
  <c r="R93" i="1"/>
  <c r="S93" i="1" s="1"/>
  <c r="K93" i="1"/>
  <c r="L93" i="1" s="1"/>
  <c r="D93" i="1"/>
  <c r="E93" i="1" s="1"/>
  <c r="BA92" i="1"/>
  <c r="BB92" i="1" s="1"/>
  <c r="AT92" i="1"/>
  <c r="AU92" i="1" s="1"/>
  <c r="AM92" i="1"/>
  <c r="AN92" i="1" s="1"/>
  <c r="AF92" i="1"/>
  <c r="AG92" i="1" s="1"/>
  <c r="Y92" i="1"/>
  <c r="Z92" i="1" s="1"/>
  <c r="R92" i="1"/>
  <c r="S92" i="1" s="1"/>
  <c r="K92" i="1"/>
  <c r="L92" i="1" s="1"/>
  <c r="D92" i="1"/>
  <c r="E92" i="1" s="1"/>
  <c r="BA91" i="1"/>
  <c r="BB91" i="1" s="1"/>
  <c r="AT91" i="1"/>
  <c r="AU91" i="1" s="1"/>
  <c r="AM91" i="1"/>
  <c r="AN91" i="1" s="1"/>
  <c r="AF91" i="1"/>
  <c r="AG91" i="1" s="1"/>
  <c r="Y91" i="1"/>
  <c r="Z91" i="1" s="1"/>
  <c r="R91" i="1"/>
  <c r="S91" i="1" s="1"/>
  <c r="K91" i="1"/>
  <c r="L91" i="1" s="1"/>
  <c r="D91" i="1"/>
  <c r="E91" i="1" s="1"/>
  <c r="BA90" i="1"/>
  <c r="BB90" i="1" s="1"/>
  <c r="AT90" i="1"/>
  <c r="AU90" i="1" s="1"/>
  <c r="AM90" i="1"/>
  <c r="AN90" i="1" s="1"/>
  <c r="AF90" i="1"/>
  <c r="AG90" i="1" s="1"/>
  <c r="Y90" i="1"/>
  <c r="Z90" i="1" s="1"/>
  <c r="R90" i="1"/>
  <c r="S90" i="1" s="1"/>
  <c r="K90" i="1"/>
  <c r="L90" i="1" s="1"/>
  <c r="D90" i="1"/>
  <c r="E90" i="1" s="1"/>
  <c r="BA89" i="1"/>
  <c r="BB89" i="1" s="1"/>
  <c r="AT89" i="1"/>
  <c r="AU89" i="1" s="1"/>
  <c r="AM89" i="1"/>
  <c r="AN89" i="1" s="1"/>
  <c r="AF89" i="1"/>
  <c r="AG89" i="1" s="1"/>
  <c r="Y89" i="1"/>
  <c r="Z89" i="1" s="1"/>
  <c r="R89" i="1"/>
  <c r="S89" i="1" s="1"/>
  <c r="K89" i="1"/>
  <c r="L89" i="1" s="1"/>
  <c r="D89" i="1"/>
  <c r="E89" i="1" s="1"/>
  <c r="BA88" i="1"/>
  <c r="BB88" i="1" s="1"/>
  <c r="AT88" i="1"/>
  <c r="AU88" i="1" s="1"/>
  <c r="AM88" i="1"/>
  <c r="AN88" i="1" s="1"/>
  <c r="AF88" i="1"/>
  <c r="AG88" i="1" s="1"/>
  <c r="Y88" i="1"/>
  <c r="Z88" i="1" s="1"/>
  <c r="R88" i="1"/>
  <c r="S88" i="1" s="1"/>
  <c r="K88" i="1"/>
  <c r="L88" i="1" s="1"/>
  <c r="D88" i="1"/>
  <c r="E88" i="1" s="1"/>
  <c r="BA87" i="1"/>
  <c r="BB87" i="1" s="1"/>
  <c r="AT87" i="1"/>
  <c r="AU87" i="1" s="1"/>
  <c r="AM87" i="1"/>
  <c r="AN87" i="1" s="1"/>
  <c r="AF87" i="1"/>
  <c r="AG87" i="1" s="1"/>
  <c r="Y87" i="1"/>
  <c r="Z87" i="1" s="1"/>
  <c r="R87" i="1"/>
  <c r="S87" i="1" s="1"/>
  <c r="K87" i="1"/>
  <c r="L87" i="1" s="1"/>
  <c r="D87" i="1"/>
  <c r="E87" i="1" s="1"/>
  <c r="BA86" i="1"/>
  <c r="BB86" i="1" s="1"/>
  <c r="AT86" i="1"/>
  <c r="AU86" i="1" s="1"/>
  <c r="AM86" i="1"/>
  <c r="AN86" i="1" s="1"/>
  <c r="AF86" i="1"/>
  <c r="AG86" i="1" s="1"/>
  <c r="Y86" i="1"/>
  <c r="Z86" i="1" s="1"/>
  <c r="R86" i="1"/>
  <c r="S86" i="1" s="1"/>
  <c r="K86" i="1"/>
  <c r="L86" i="1" s="1"/>
  <c r="D86" i="1"/>
  <c r="E86" i="1" s="1"/>
  <c r="BA85" i="1"/>
  <c r="BB85" i="1" s="1"/>
  <c r="AT85" i="1"/>
  <c r="AU85" i="1" s="1"/>
  <c r="AM85" i="1"/>
  <c r="AN85" i="1" s="1"/>
  <c r="AF85" i="1"/>
  <c r="AG85" i="1" s="1"/>
  <c r="Y85" i="1"/>
  <c r="Z85" i="1" s="1"/>
  <c r="R85" i="1"/>
  <c r="S85" i="1" s="1"/>
  <c r="K85" i="1"/>
  <c r="L85" i="1" s="1"/>
  <c r="D85" i="1"/>
  <c r="E85" i="1" s="1"/>
  <c r="BA84" i="1"/>
  <c r="BB84" i="1" s="1"/>
  <c r="AT84" i="1"/>
  <c r="AU84" i="1" s="1"/>
  <c r="AM84" i="1"/>
  <c r="AN84" i="1" s="1"/>
  <c r="AF84" i="1"/>
  <c r="AG84" i="1" s="1"/>
  <c r="Y84" i="1"/>
  <c r="Z84" i="1" s="1"/>
  <c r="R84" i="1"/>
  <c r="S84" i="1" s="1"/>
  <c r="K84" i="1"/>
  <c r="L84" i="1" s="1"/>
  <c r="D84" i="1"/>
  <c r="E84" i="1" s="1"/>
  <c r="BA83" i="1"/>
  <c r="BB83" i="1" s="1"/>
  <c r="AT83" i="1"/>
  <c r="AU83" i="1" s="1"/>
  <c r="AM83" i="1"/>
  <c r="AN83" i="1" s="1"/>
  <c r="AF83" i="1"/>
  <c r="AG83" i="1" s="1"/>
  <c r="Y83" i="1"/>
  <c r="Z83" i="1" s="1"/>
  <c r="R83" i="1"/>
  <c r="S83" i="1" s="1"/>
  <c r="K83" i="1"/>
  <c r="L83" i="1" s="1"/>
  <c r="D83" i="1"/>
  <c r="E83" i="1" s="1"/>
  <c r="BA82" i="1"/>
  <c r="BB82" i="1" s="1"/>
  <c r="AT82" i="1"/>
  <c r="AU82" i="1" s="1"/>
  <c r="AM82" i="1"/>
  <c r="AN82" i="1" s="1"/>
  <c r="AF82" i="1"/>
  <c r="AG82" i="1" s="1"/>
  <c r="Y82" i="1"/>
  <c r="Z82" i="1" s="1"/>
  <c r="R82" i="1"/>
  <c r="S82" i="1" s="1"/>
  <c r="K82" i="1"/>
  <c r="L82" i="1" s="1"/>
  <c r="D82" i="1"/>
  <c r="E82" i="1" s="1"/>
  <c r="BA81" i="1"/>
  <c r="BB81" i="1" s="1"/>
  <c r="AT81" i="1"/>
  <c r="AU81" i="1" s="1"/>
  <c r="AM81" i="1"/>
  <c r="AN81" i="1" s="1"/>
  <c r="AF81" i="1"/>
  <c r="AG81" i="1" s="1"/>
  <c r="Y81" i="1"/>
  <c r="Z81" i="1" s="1"/>
  <c r="R81" i="1"/>
  <c r="S81" i="1" s="1"/>
  <c r="K81" i="1"/>
  <c r="L81" i="1" s="1"/>
  <c r="D81" i="1"/>
  <c r="E81" i="1" s="1"/>
  <c r="BA80" i="1"/>
  <c r="BB80" i="1" s="1"/>
  <c r="AT80" i="1"/>
  <c r="AU80" i="1" s="1"/>
  <c r="AM80" i="1"/>
  <c r="AN80" i="1" s="1"/>
  <c r="AF80" i="1"/>
  <c r="AG80" i="1" s="1"/>
  <c r="Y80" i="1"/>
  <c r="Z80" i="1" s="1"/>
  <c r="R80" i="1"/>
  <c r="S80" i="1" s="1"/>
  <c r="K80" i="1"/>
  <c r="L80" i="1" s="1"/>
  <c r="D80" i="1"/>
  <c r="E80" i="1" s="1"/>
  <c r="BA79" i="1"/>
  <c r="BB79" i="1" s="1"/>
  <c r="AT79" i="1"/>
  <c r="AU79" i="1" s="1"/>
  <c r="AM79" i="1"/>
  <c r="AN79" i="1" s="1"/>
  <c r="AF79" i="1"/>
  <c r="AG79" i="1" s="1"/>
  <c r="Y79" i="1"/>
  <c r="Z79" i="1" s="1"/>
  <c r="R79" i="1"/>
  <c r="S79" i="1" s="1"/>
  <c r="K79" i="1"/>
  <c r="L79" i="1" s="1"/>
  <c r="D79" i="1"/>
  <c r="E79" i="1" s="1"/>
  <c r="BA78" i="1"/>
  <c r="BB78" i="1" s="1"/>
  <c r="AT78" i="1"/>
  <c r="AU78" i="1" s="1"/>
  <c r="AM78" i="1"/>
  <c r="AN78" i="1" s="1"/>
  <c r="AF78" i="1"/>
  <c r="AG78" i="1" s="1"/>
  <c r="Y78" i="1"/>
  <c r="Z78" i="1" s="1"/>
  <c r="R78" i="1"/>
  <c r="S78" i="1" s="1"/>
  <c r="K78" i="1"/>
  <c r="L78" i="1" s="1"/>
  <c r="D78" i="1"/>
  <c r="E78" i="1" s="1"/>
  <c r="BA77" i="1"/>
  <c r="BB77" i="1" s="1"/>
  <c r="AT77" i="1"/>
  <c r="AU77" i="1" s="1"/>
  <c r="AM77" i="1"/>
  <c r="AN77" i="1" s="1"/>
  <c r="AF77" i="1"/>
  <c r="AG77" i="1" s="1"/>
  <c r="Y77" i="1"/>
  <c r="Z77" i="1" s="1"/>
  <c r="R77" i="1"/>
  <c r="S77" i="1" s="1"/>
  <c r="K77" i="1"/>
  <c r="L77" i="1" s="1"/>
  <c r="D77" i="1"/>
  <c r="E77" i="1" s="1"/>
  <c r="BA76" i="1"/>
  <c r="BB76" i="1" s="1"/>
  <c r="AT76" i="1"/>
  <c r="AU76" i="1" s="1"/>
  <c r="AM76" i="1"/>
  <c r="AN76" i="1" s="1"/>
  <c r="AF76" i="1"/>
  <c r="AG76" i="1" s="1"/>
  <c r="Y76" i="1"/>
  <c r="Z76" i="1" s="1"/>
  <c r="R76" i="1"/>
  <c r="S76" i="1" s="1"/>
  <c r="K76" i="1"/>
  <c r="L76" i="1" s="1"/>
  <c r="D76" i="1"/>
  <c r="E76" i="1" s="1"/>
  <c r="BA75" i="1"/>
  <c r="BB75" i="1" s="1"/>
  <c r="AT75" i="1"/>
  <c r="AU75" i="1" s="1"/>
  <c r="AM75" i="1"/>
  <c r="AN75" i="1" s="1"/>
  <c r="AF75" i="1"/>
  <c r="AG75" i="1" s="1"/>
  <c r="Y75" i="1"/>
  <c r="Z75" i="1" s="1"/>
  <c r="R75" i="1"/>
  <c r="S75" i="1" s="1"/>
  <c r="K75" i="1"/>
  <c r="L75" i="1" s="1"/>
  <c r="D75" i="1"/>
  <c r="E75" i="1" s="1"/>
  <c r="BA74" i="1"/>
  <c r="BB74" i="1" s="1"/>
  <c r="AT74" i="1"/>
  <c r="AU74" i="1" s="1"/>
  <c r="AM74" i="1"/>
  <c r="AN74" i="1" s="1"/>
  <c r="AF74" i="1"/>
  <c r="AG74" i="1" s="1"/>
  <c r="Y74" i="1"/>
  <c r="Z74" i="1" s="1"/>
  <c r="R74" i="1"/>
  <c r="S74" i="1" s="1"/>
  <c r="K74" i="1"/>
  <c r="L74" i="1" s="1"/>
  <c r="D74" i="1"/>
  <c r="E74" i="1" s="1"/>
  <c r="BA73" i="1"/>
  <c r="BB73" i="1" s="1"/>
  <c r="AT73" i="1"/>
  <c r="AU73" i="1" s="1"/>
  <c r="AM73" i="1"/>
  <c r="AN73" i="1" s="1"/>
  <c r="AF73" i="1"/>
  <c r="AG73" i="1" s="1"/>
  <c r="Y73" i="1"/>
  <c r="Z73" i="1" s="1"/>
  <c r="R73" i="1"/>
  <c r="S73" i="1" s="1"/>
  <c r="K73" i="1"/>
  <c r="L73" i="1" s="1"/>
  <c r="D73" i="1"/>
  <c r="E73" i="1" s="1"/>
  <c r="BA72" i="1"/>
  <c r="BB72" i="1" s="1"/>
  <c r="AT72" i="1"/>
  <c r="AU72" i="1" s="1"/>
  <c r="AM72" i="1"/>
  <c r="AN72" i="1" s="1"/>
  <c r="AF72" i="1"/>
  <c r="AG72" i="1" s="1"/>
  <c r="Y72" i="1"/>
  <c r="Z72" i="1" s="1"/>
  <c r="R72" i="1"/>
  <c r="S72" i="1" s="1"/>
  <c r="K72" i="1"/>
  <c r="L72" i="1" s="1"/>
  <c r="D72" i="1"/>
  <c r="E72" i="1" s="1"/>
  <c r="BA71" i="1"/>
  <c r="BB71" i="1" s="1"/>
  <c r="AT71" i="1"/>
  <c r="AU71" i="1" s="1"/>
  <c r="AM71" i="1"/>
  <c r="AN71" i="1" s="1"/>
  <c r="AF71" i="1"/>
  <c r="AG71" i="1" s="1"/>
  <c r="Y71" i="1"/>
  <c r="Z71" i="1" s="1"/>
  <c r="R71" i="1"/>
  <c r="S71" i="1" s="1"/>
  <c r="K71" i="1"/>
  <c r="L71" i="1" s="1"/>
  <c r="D71" i="1"/>
  <c r="E71" i="1" s="1"/>
  <c r="BA70" i="1"/>
  <c r="BB70" i="1" s="1"/>
  <c r="AT70" i="1"/>
  <c r="AU70" i="1" s="1"/>
  <c r="AM70" i="1"/>
  <c r="AN70" i="1" s="1"/>
  <c r="AF70" i="1"/>
  <c r="AG70" i="1" s="1"/>
  <c r="Y70" i="1"/>
  <c r="Z70" i="1" s="1"/>
  <c r="R70" i="1"/>
  <c r="S70" i="1" s="1"/>
  <c r="K70" i="1"/>
  <c r="L70" i="1" s="1"/>
  <c r="D70" i="1"/>
  <c r="E70" i="1" s="1"/>
  <c r="BA69" i="1"/>
  <c r="BB69" i="1" s="1"/>
  <c r="AT69" i="1"/>
  <c r="AU69" i="1" s="1"/>
  <c r="AM69" i="1"/>
  <c r="AN69" i="1" s="1"/>
  <c r="AF69" i="1"/>
  <c r="AG69" i="1" s="1"/>
  <c r="Y69" i="1"/>
  <c r="Z69" i="1" s="1"/>
  <c r="R69" i="1"/>
  <c r="S69" i="1" s="1"/>
  <c r="K69" i="1"/>
  <c r="L69" i="1" s="1"/>
  <c r="D69" i="1"/>
  <c r="E69" i="1" s="1"/>
  <c r="BA68" i="1"/>
  <c r="BB68" i="1" s="1"/>
  <c r="AT68" i="1"/>
  <c r="AU68" i="1" s="1"/>
  <c r="AM68" i="1"/>
  <c r="AN68" i="1" s="1"/>
  <c r="AF68" i="1"/>
  <c r="AG68" i="1" s="1"/>
  <c r="Y68" i="1"/>
  <c r="Z68" i="1" s="1"/>
  <c r="R68" i="1"/>
  <c r="S68" i="1" s="1"/>
  <c r="K68" i="1"/>
  <c r="L68" i="1" s="1"/>
  <c r="D68" i="1"/>
  <c r="E68" i="1" s="1"/>
  <c r="BA67" i="1"/>
  <c r="BB67" i="1" s="1"/>
  <c r="AT67" i="1"/>
  <c r="AU67" i="1" s="1"/>
  <c r="AM67" i="1"/>
  <c r="AN67" i="1" s="1"/>
  <c r="AF67" i="1"/>
  <c r="AG67" i="1" s="1"/>
  <c r="Y67" i="1"/>
  <c r="Z67" i="1" s="1"/>
  <c r="R67" i="1"/>
  <c r="S67" i="1" s="1"/>
  <c r="K67" i="1"/>
  <c r="L67" i="1" s="1"/>
  <c r="D67" i="1"/>
  <c r="E67" i="1" s="1"/>
  <c r="BA66" i="1"/>
  <c r="BB66" i="1" s="1"/>
  <c r="AT66" i="1"/>
  <c r="AU66" i="1" s="1"/>
  <c r="AM66" i="1"/>
  <c r="AN66" i="1" s="1"/>
  <c r="AF66" i="1"/>
  <c r="AG66" i="1" s="1"/>
  <c r="Y66" i="1"/>
  <c r="Z66" i="1" s="1"/>
  <c r="R66" i="1"/>
  <c r="S66" i="1" s="1"/>
  <c r="K66" i="1"/>
  <c r="L66" i="1" s="1"/>
  <c r="D66" i="1"/>
  <c r="E66" i="1" s="1"/>
  <c r="BA65" i="1"/>
  <c r="BB65" i="1" s="1"/>
  <c r="AT65" i="1"/>
  <c r="AU65" i="1" s="1"/>
  <c r="AM65" i="1"/>
  <c r="AN65" i="1" s="1"/>
  <c r="AF65" i="1"/>
  <c r="AG65" i="1" s="1"/>
  <c r="Y65" i="1"/>
  <c r="Z65" i="1" s="1"/>
  <c r="R65" i="1"/>
  <c r="S65" i="1" s="1"/>
  <c r="K65" i="1"/>
  <c r="L65" i="1" s="1"/>
  <c r="D65" i="1"/>
  <c r="E65" i="1" s="1"/>
  <c r="BA64" i="1"/>
  <c r="BB64" i="1" s="1"/>
  <c r="AT64" i="1"/>
  <c r="AU64" i="1" s="1"/>
  <c r="AM64" i="1"/>
  <c r="AN64" i="1" s="1"/>
  <c r="AF64" i="1"/>
  <c r="AG64" i="1" s="1"/>
  <c r="Y64" i="1"/>
  <c r="Z64" i="1" s="1"/>
  <c r="R64" i="1"/>
  <c r="S64" i="1" s="1"/>
  <c r="K64" i="1"/>
  <c r="L64" i="1" s="1"/>
  <c r="D64" i="1"/>
  <c r="E64" i="1" s="1"/>
  <c r="BA63" i="1"/>
  <c r="BB63" i="1" s="1"/>
  <c r="AT63" i="1"/>
  <c r="AU63" i="1" s="1"/>
  <c r="AM63" i="1"/>
  <c r="AN63" i="1" s="1"/>
  <c r="AF63" i="1"/>
  <c r="AG63" i="1" s="1"/>
  <c r="Y63" i="1"/>
  <c r="Z63" i="1" s="1"/>
  <c r="R63" i="1"/>
  <c r="S63" i="1" s="1"/>
  <c r="K63" i="1"/>
  <c r="L63" i="1" s="1"/>
  <c r="D63" i="1"/>
  <c r="E63" i="1" s="1"/>
  <c r="BA62" i="1"/>
  <c r="BB62" i="1" s="1"/>
  <c r="AT62" i="1"/>
  <c r="AU62" i="1" s="1"/>
  <c r="AM62" i="1"/>
  <c r="AN62" i="1" s="1"/>
  <c r="AF62" i="1"/>
  <c r="AG62" i="1" s="1"/>
  <c r="Y62" i="1"/>
  <c r="Z62" i="1" s="1"/>
  <c r="R62" i="1"/>
  <c r="S62" i="1" s="1"/>
  <c r="K62" i="1"/>
  <c r="L62" i="1" s="1"/>
  <c r="D62" i="1"/>
  <c r="E62" i="1" s="1"/>
  <c r="BA61" i="1"/>
  <c r="BB61" i="1" s="1"/>
  <c r="AT61" i="1"/>
  <c r="AU61" i="1" s="1"/>
  <c r="AM61" i="1"/>
  <c r="AN61" i="1" s="1"/>
  <c r="AF61" i="1"/>
  <c r="AG61" i="1" s="1"/>
  <c r="Y61" i="1"/>
  <c r="Z61" i="1" s="1"/>
  <c r="R61" i="1"/>
  <c r="S61" i="1" s="1"/>
  <c r="K61" i="1"/>
  <c r="L61" i="1" s="1"/>
  <c r="D61" i="1"/>
  <c r="E61" i="1" s="1"/>
  <c r="BA60" i="1"/>
  <c r="BB60" i="1" s="1"/>
  <c r="AT60" i="1"/>
  <c r="AU60" i="1" s="1"/>
  <c r="AM60" i="1"/>
  <c r="AN60" i="1" s="1"/>
  <c r="AF60" i="1"/>
  <c r="AG60" i="1" s="1"/>
  <c r="Y60" i="1"/>
  <c r="Z60" i="1" s="1"/>
  <c r="R60" i="1"/>
  <c r="S60" i="1" s="1"/>
  <c r="K60" i="1"/>
  <c r="L60" i="1" s="1"/>
  <c r="D60" i="1"/>
  <c r="E60" i="1" s="1"/>
  <c r="BA59" i="1"/>
  <c r="BB59" i="1" s="1"/>
  <c r="AT59" i="1"/>
  <c r="AU59" i="1" s="1"/>
  <c r="AM59" i="1"/>
  <c r="AN59" i="1" s="1"/>
  <c r="AF59" i="1"/>
  <c r="AG59" i="1" s="1"/>
  <c r="Y59" i="1"/>
  <c r="Z59" i="1" s="1"/>
  <c r="R59" i="1"/>
  <c r="S59" i="1" s="1"/>
  <c r="K59" i="1"/>
  <c r="L59" i="1" s="1"/>
  <c r="D59" i="1"/>
  <c r="E59" i="1" s="1"/>
  <c r="BA58" i="1"/>
  <c r="BB58" i="1" s="1"/>
  <c r="AT58" i="1"/>
  <c r="AU58" i="1" s="1"/>
  <c r="AM58" i="1"/>
  <c r="AN58" i="1" s="1"/>
  <c r="AF58" i="1"/>
  <c r="AG58" i="1" s="1"/>
  <c r="Y58" i="1"/>
  <c r="Z58" i="1" s="1"/>
  <c r="R58" i="1"/>
  <c r="S58" i="1" s="1"/>
  <c r="K58" i="1"/>
  <c r="L58" i="1" s="1"/>
  <c r="D58" i="1"/>
  <c r="E58" i="1" s="1"/>
  <c r="BA57" i="1"/>
  <c r="BB57" i="1" s="1"/>
  <c r="AT57" i="1"/>
  <c r="AU57" i="1" s="1"/>
  <c r="AM57" i="1"/>
  <c r="AN57" i="1" s="1"/>
  <c r="AF57" i="1"/>
  <c r="AG57" i="1" s="1"/>
  <c r="Y57" i="1"/>
  <c r="Z57" i="1" s="1"/>
  <c r="R57" i="1"/>
  <c r="S57" i="1" s="1"/>
  <c r="K57" i="1"/>
  <c r="L57" i="1" s="1"/>
  <c r="D57" i="1"/>
  <c r="E57" i="1" s="1"/>
  <c r="BA56" i="1"/>
  <c r="BB56" i="1" s="1"/>
  <c r="AT56" i="1"/>
  <c r="AU56" i="1" s="1"/>
  <c r="AM56" i="1"/>
  <c r="AN56" i="1" s="1"/>
  <c r="AF56" i="1"/>
  <c r="AG56" i="1" s="1"/>
  <c r="Y56" i="1"/>
  <c r="Z56" i="1" s="1"/>
  <c r="R56" i="1"/>
  <c r="S56" i="1" s="1"/>
  <c r="K56" i="1"/>
  <c r="L56" i="1" s="1"/>
  <c r="D56" i="1"/>
  <c r="E56" i="1" s="1"/>
  <c r="BA55" i="1"/>
  <c r="BB55" i="1" s="1"/>
  <c r="AT55" i="1"/>
  <c r="AU55" i="1" s="1"/>
  <c r="AM55" i="1"/>
  <c r="AN55" i="1" s="1"/>
  <c r="AF55" i="1"/>
  <c r="AG55" i="1" s="1"/>
  <c r="Y55" i="1"/>
  <c r="Z55" i="1" s="1"/>
  <c r="R55" i="1"/>
  <c r="S55" i="1" s="1"/>
  <c r="K55" i="1"/>
  <c r="L55" i="1" s="1"/>
  <c r="D55" i="1"/>
  <c r="E55" i="1" s="1"/>
  <c r="BA54" i="1"/>
  <c r="BB54" i="1" s="1"/>
  <c r="AT54" i="1"/>
  <c r="AU54" i="1" s="1"/>
  <c r="AM54" i="1"/>
  <c r="AN54" i="1" s="1"/>
  <c r="AF54" i="1"/>
  <c r="AG54" i="1" s="1"/>
  <c r="Y54" i="1"/>
  <c r="Z54" i="1" s="1"/>
  <c r="R54" i="1"/>
  <c r="S54" i="1" s="1"/>
  <c r="K54" i="1"/>
  <c r="L54" i="1" s="1"/>
  <c r="D54" i="1"/>
  <c r="E54" i="1" s="1"/>
  <c r="BA53" i="1"/>
  <c r="BB53" i="1" s="1"/>
  <c r="AT53" i="1"/>
  <c r="AU53" i="1" s="1"/>
  <c r="AM53" i="1"/>
  <c r="AN53" i="1" s="1"/>
  <c r="AF53" i="1"/>
  <c r="AG53" i="1" s="1"/>
  <c r="Y53" i="1"/>
  <c r="Z53" i="1" s="1"/>
  <c r="R53" i="1"/>
  <c r="S53" i="1" s="1"/>
  <c r="K53" i="1"/>
  <c r="L53" i="1" s="1"/>
  <c r="D53" i="1"/>
  <c r="E53" i="1" s="1"/>
  <c r="BA52" i="1"/>
  <c r="BB52" i="1" s="1"/>
  <c r="AT52" i="1"/>
  <c r="AU52" i="1" s="1"/>
  <c r="AM52" i="1"/>
  <c r="AN52" i="1" s="1"/>
  <c r="AF52" i="1"/>
  <c r="AG52" i="1" s="1"/>
  <c r="Y52" i="1"/>
  <c r="Z52" i="1" s="1"/>
  <c r="R52" i="1"/>
  <c r="S52" i="1" s="1"/>
  <c r="K52" i="1"/>
  <c r="L52" i="1" s="1"/>
  <c r="D52" i="1"/>
  <c r="E52" i="1" s="1"/>
  <c r="BA51" i="1"/>
  <c r="BB51" i="1" s="1"/>
  <c r="AT51" i="1"/>
  <c r="AU51" i="1" s="1"/>
  <c r="AM51" i="1"/>
  <c r="AN51" i="1" s="1"/>
  <c r="AF51" i="1"/>
  <c r="AG51" i="1" s="1"/>
  <c r="Y51" i="1"/>
  <c r="Z51" i="1" s="1"/>
  <c r="R51" i="1"/>
  <c r="S51" i="1" s="1"/>
  <c r="K51" i="1"/>
  <c r="L51" i="1" s="1"/>
  <c r="D51" i="1"/>
  <c r="E51" i="1" s="1"/>
  <c r="BA50" i="1"/>
  <c r="BB50" i="1" s="1"/>
  <c r="AT50" i="1"/>
  <c r="AU50" i="1" s="1"/>
  <c r="AM50" i="1"/>
  <c r="AN50" i="1" s="1"/>
  <c r="AF50" i="1"/>
  <c r="AG50" i="1" s="1"/>
  <c r="Y50" i="1"/>
  <c r="Z50" i="1" s="1"/>
  <c r="R50" i="1"/>
  <c r="S50" i="1" s="1"/>
  <c r="K50" i="1"/>
  <c r="L50" i="1" s="1"/>
  <c r="D50" i="1"/>
  <c r="E50" i="1" s="1"/>
  <c r="BA49" i="1"/>
  <c r="BB49" i="1" s="1"/>
  <c r="AT49" i="1"/>
  <c r="AU49" i="1" s="1"/>
  <c r="AM49" i="1"/>
  <c r="AN49" i="1" s="1"/>
  <c r="AF49" i="1"/>
  <c r="AG49" i="1" s="1"/>
  <c r="Y49" i="1"/>
  <c r="Z49" i="1" s="1"/>
  <c r="R49" i="1"/>
  <c r="S49" i="1" s="1"/>
  <c r="K49" i="1"/>
  <c r="L49" i="1" s="1"/>
  <c r="D49" i="1"/>
  <c r="E49" i="1" s="1"/>
  <c r="BA48" i="1"/>
  <c r="BB48" i="1" s="1"/>
  <c r="AT48" i="1"/>
  <c r="AU48" i="1" s="1"/>
  <c r="AM48" i="1"/>
  <c r="AN48" i="1" s="1"/>
  <c r="AF48" i="1"/>
  <c r="AG48" i="1" s="1"/>
  <c r="Y48" i="1"/>
  <c r="Z48" i="1" s="1"/>
  <c r="R48" i="1"/>
  <c r="S48" i="1" s="1"/>
  <c r="K48" i="1"/>
  <c r="L48" i="1" s="1"/>
  <c r="D48" i="1"/>
  <c r="E48" i="1" s="1"/>
  <c r="BA47" i="1"/>
  <c r="BB47" i="1" s="1"/>
  <c r="AT47" i="1"/>
  <c r="AU47" i="1" s="1"/>
  <c r="AM47" i="1"/>
  <c r="AN47" i="1" s="1"/>
  <c r="AF47" i="1"/>
  <c r="AG47" i="1" s="1"/>
  <c r="Y47" i="1"/>
  <c r="Z47" i="1" s="1"/>
  <c r="R47" i="1"/>
  <c r="S47" i="1" s="1"/>
  <c r="K47" i="1"/>
  <c r="L47" i="1" s="1"/>
  <c r="D47" i="1"/>
  <c r="E47" i="1" s="1"/>
  <c r="BA46" i="1"/>
  <c r="BB46" i="1" s="1"/>
  <c r="AT46" i="1"/>
  <c r="AU46" i="1" s="1"/>
  <c r="AM46" i="1"/>
  <c r="AN46" i="1" s="1"/>
  <c r="AF46" i="1"/>
  <c r="AG46" i="1" s="1"/>
  <c r="Y46" i="1"/>
  <c r="Z46" i="1" s="1"/>
  <c r="R46" i="1"/>
  <c r="S46" i="1" s="1"/>
  <c r="K46" i="1"/>
  <c r="L46" i="1" s="1"/>
  <c r="D46" i="1"/>
  <c r="E46" i="1" s="1"/>
  <c r="BA45" i="1"/>
  <c r="BB45" i="1" s="1"/>
  <c r="AT45" i="1"/>
  <c r="AU45" i="1" s="1"/>
  <c r="AM45" i="1"/>
  <c r="AN45" i="1" s="1"/>
  <c r="AF45" i="1"/>
  <c r="AG45" i="1" s="1"/>
  <c r="Y45" i="1"/>
  <c r="Z45" i="1" s="1"/>
  <c r="R45" i="1"/>
  <c r="S45" i="1" s="1"/>
  <c r="K45" i="1"/>
  <c r="L45" i="1" s="1"/>
  <c r="D45" i="1"/>
  <c r="E45" i="1" s="1"/>
  <c r="BA44" i="1"/>
  <c r="BB44" i="1" s="1"/>
  <c r="AT44" i="1"/>
  <c r="AU44" i="1" s="1"/>
  <c r="AM44" i="1"/>
  <c r="AN44" i="1" s="1"/>
  <c r="AF44" i="1"/>
  <c r="AG44" i="1" s="1"/>
  <c r="Y44" i="1"/>
  <c r="Z44" i="1" s="1"/>
  <c r="R44" i="1"/>
  <c r="S44" i="1" s="1"/>
  <c r="K44" i="1"/>
  <c r="L44" i="1" s="1"/>
  <c r="D44" i="1"/>
  <c r="E44" i="1" s="1"/>
  <c r="BA43" i="1"/>
  <c r="BB43" i="1" s="1"/>
  <c r="AT43" i="1"/>
  <c r="AU43" i="1" s="1"/>
  <c r="AM43" i="1"/>
  <c r="AN43" i="1" s="1"/>
  <c r="AF43" i="1"/>
  <c r="AG43" i="1" s="1"/>
  <c r="Y43" i="1"/>
  <c r="Z43" i="1" s="1"/>
  <c r="R43" i="1"/>
  <c r="S43" i="1" s="1"/>
  <c r="K43" i="1"/>
  <c r="L43" i="1" s="1"/>
  <c r="D43" i="1"/>
  <c r="E43" i="1" s="1"/>
  <c r="BA42" i="1"/>
  <c r="BB42" i="1" s="1"/>
  <c r="AT42" i="1"/>
  <c r="AU42" i="1" s="1"/>
  <c r="AM42" i="1"/>
  <c r="AN42" i="1" s="1"/>
  <c r="AF42" i="1"/>
  <c r="AG42" i="1" s="1"/>
  <c r="Y42" i="1"/>
  <c r="Z42" i="1" s="1"/>
  <c r="R42" i="1"/>
  <c r="S42" i="1" s="1"/>
  <c r="K42" i="1"/>
  <c r="L42" i="1" s="1"/>
  <c r="D42" i="1"/>
  <c r="E42" i="1" s="1"/>
  <c r="BA41" i="1"/>
  <c r="BB41" i="1" s="1"/>
  <c r="AT41" i="1"/>
  <c r="AU41" i="1" s="1"/>
  <c r="AM41" i="1"/>
  <c r="AN41" i="1" s="1"/>
  <c r="AF41" i="1"/>
  <c r="AG41" i="1" s="1"/>
  <c r="Y41" i="1"/>
  <c r="Z41" i="1" s="1"/>
  <c r="R41" i="1"/>
  <c r="S41" i="1" s="1"/>
  <c r="K41" i="1"/>
  <c r="L41" i="1" s="1"/>
  <c r="D41" i="1"/>
  <c r="E41" i="1" s="1"/>
  <c r="BA40" i="1"/>
  <c r="BB40" i="1" s="1"/>
  <c r="AT40" i="1"/>
  <c r="AU40" i="1" s="1"/>
  <c r="AM40" i="1"/>
  <c r="AN40" i="1" s="1"/>
  <c r="AF40" i="1"/>
  <c r="AG40" i="1" s="1"/>
  <c r="Y40" i="1"/>
  <c r="Z40" i="1" s="1"/>
  <c r="R40" i="1"/>
  <c r="S40" i="1" s="1"/>
  <c r="K40" i="1"/>
  <c r="L40" i="1" s="1"/>
  <c r="D40" i="1"/>
  <c r="E40" i="1" s="1"/>
  <c r="BA39" i="1"/>
  <c r="BB39" i="1" s="1"/>
  <c r="AT39" i="1"/>
  <c r="AU39" i="1" s="1"/>
  <c r="AM39" i="1"/>
  <c r="AN39" i="1" s="1"/>
  <c r="AF39" i="1"/>
  <c r="AG39" i="1" s="1"/>
  <c r="Y39" i="1"/>
  <c r="Z39" i="1" s="1"/>
  <c r="R39" i="1"/>
  <c r="S39" i="1" s="1"/>
  <c r="K39" i="1"/>
  <c r="L39" i="1" s="1"/>
  <c r="D39" i="1"/>
  <c r="E39" i="1" s="1"/>
  <c r="BA38" i="1"/>
  <c r="BB38" i="1" s="1"/>
  <c r="AT38" i="1"/>
  <c r="AU38" i="1" s="1"/>
  <c r="AM38" i="1"/>
  <c r="AN38" i="1" s="1"/>
  <c r="AF38" i="1"/>
  <c r="AG38" i="1" s="1"/>
  <c r="Y38" i="1"/>
  <c r="Z38" i="1" s="1"/>
  <c r="R38" i="1"/>
  <c r="S38" i="1" s="1"/>
  <c r="K38" i="1"/>
  <c r="L38" i="1" s="1"/>
  <c r="D38" i="1"/>
  <c r="E38" i="1" s="1"/>
  <c r="BA37" i="1"/>
  <c r="BB37" i="1" s="1"/>
  <c r="AT37" i="1"/>
  <c r="AU37" i="1" s="1"/>
  <c r="AM37" i="1"/>
  <c r="AN37" i="1" s="1"/>
  <c r="AF37" i="1"/>
  <c r="AG37" i="1" s="1"/>
  <c r="Y37" i="1"/>
  <c r="Z37" i="1" s="1"/>
  <c r="R37" i="1"/>
  <c r="S37" i="1" s="1"/>
  <c r="K37" i="1"/>
  <c r="L37" i="1" s="1"/>
  <c r="D37" i="1"/>
  <c r="E37" i="1" s="1"/>
  <c r="BA36" i="1"/>
  <c r="BB36" i="1" s="1"/>
  <c r="AT36" i="1"/>
  <c r="AU36" i="1" s="1"/>
  <c r="AM36" i="1"/>
  <c r="AN36" i="1" s="1"/>
  <c r="AF36" i="1"/>
  <c r="AG36" i="1" s="1"/>
  <c r="Y36" i="1"/>
  <c r="Z36" i="1" s="1"/>
  <c r="R36" i="1"/>
  <c r="S36" i="1" s="1"/>
  <c r="K36" i="1"/>
  <c r="L36" i="1" s="1"/>
  <c r="D36" i="1"/>
  <c r="E36" i="1" s="1"/>
  <c r="BA35" i="1"/>
  <c r="BB35" i="1" s="1"/>
  <c r="AT35" i="1"/>
  <c r="AU35" i="1" s="1"/>
  <c r="AM35" i="1"/>
  <c r="AN35" i="1" s="1"/>
  <c r="AF35" i="1"/>
  <c r="AG35" i="1" s="1"/>
  <c r="Y35" i="1"/>
  <c r="Z35" i="1" s="1"/>
  <c r="R35" i="1"/>
  <c r="S35" i="1" s="1"/>
  <c r="K35" i="1"/>
  <c r="L35" i="1" s="1"/>
  <c r="D35" i="1"/>
  <c r="E35" i="1" s="1"/>
  <c r="BA34" i="1"/>
  <c r="BB34" i="1" s="1"/>
  <c r="AT34" i="1"/>
  <c r="AU34" i="1" s="1"/>
  <c r="AM34" i="1"/>
  <c r="AN34" i="1" s="1"/>
  <c r="AF34" i="1"/>
  <c r="AG34" i="1" s="1"/>
  <c r="Y34" i="1"/>
  <c r="Z34" i="1" s="1"/>
  <c r="R34" i="1"/>
  <c r="S34" i="1" s="1"/>
  <c r="K34" i="1"/>
  <c r="L34" i="1" s="1"/>
  <c r="D34" i="1"/>
  <c r="E34" i="1" s="1"/>
  <c r="BA33" i="1"/>
  <c r="BB33" i="1" s="1"/>
  <c r="AT33" i="1"/>
  <c r="AU33" i="1" s="1"/>
  <c r="AM33" i="1"/>
  <c r="AN33" i="1" s="1"/>
  <c r="AF33" i="1"/>
  <c r="AG33" i="1" s="1"/>
  <c r="Y33" i="1"/>
  <c r="Z33" i="1" s="1"/>
  <c r="R33" i="1"/>
  <c r="S33" i="1" s="1"/>
  <c r="K33" i="1"/>
  <c r="L33" i="1" s="1"/>
  <c r="D33" i="1"/>
  <c r="E33" i="1" s="1"/>
  <c r="BA32" i="1"/>
  <c r="BB32" i="1" s="1"/>
  <c r="AT32" i="1"/>
  <c r="AU32" i="1" s="1"/>
  <c r="AM32" i="1"/>
  <c r="AN32" i="1" s="1"/>
  <c r="AF32" i="1"/>
  <c r="AG32" i="1" s="1"/>
  <c r="Y32" i="1"/>
  <c r="Z32" i="1" s="1"/>
  <c r="R32" i="1"/>
  <c r="S32" i="1" s="1"/>
  <c r="K32" i="1"/>
  <c r="L32" i="1" s="1"/>
  <c r="D32" i="1"/>
  <c r="E32" i="1" s="1"/>
  <c r="BA31" i="1"/>
  <c r="BB31" i="1" s="1"/>
  <c r="AT31" i="1"/>
  <c r="AU31" i="1" s="1"/>
  <c r="AM31" i="1"/>
  <c r="AN31" i="1" s="1"/>
  <c r="AF31" i="1"/>
  <c r="AG31" i="1" s="1"/>
  <c r="Y31" i="1"/>
  <c r="Z31" i="1" s="1"/>
  <c r="R31" i="1"/>
  <c r="S31" i="1" s="1"/>
  <c r="K31" i="1"/>
  <c r="L31" i="1" s="1"/>
  <c r="D31" i="1"/>
  <c r="E31" i="1" s="1"/>
  <c r="BA30" i="1"/>
  <c r="BB30" i="1" s="1"/>
  <c r="AT30" i="1"/>
  <c r="AU30" i="1" s="1"/>
  <c r="AM30" i="1"/>
  <c r="AN30" i="1" s="1"/>
  <c r="AF30" i="1"/>
  <c r="AG30" i="1" s="1"/>
  <c r="Y30" i="1"/>
  <c r="Z30" i="1" s="1"/>
  <c r="R30" i="1"/>
  <c r="S30" i="1" s="1"/>
  <c r="K30" i="1"/>
  <c r="L30" i="1" s="1"/>
  <c r="D30" i="1"/>
  <c r="E30" i="1" s="1"/>
  <c r="BA29" i="1"/>
  <c r="BB29" i="1" s="1"/>
  <c r="AT29" i="1"/>
  <c r="AU29" i="1" s="1"/>
  <c r="AM29" i="1"/>
  <c r="AN29" i="1" s="1"/>
  <c r="AF29" i="1"/>
  <c r="AG29" i="1" s="1"/>
  <c r="Y29" i="1"/>
  <c r="Z29" i="1" s="1"/>
  <c r="R29" i="1"/>
  <c r="S29" i="1" s="1"/>
  <c r="K29" i="1"/>
  <c r="L29" i="1" s="1"/>
  <c r="D29" i="1"/>
  <c r="E29" i="1" s="1"/>
  <c r="BA28" i="1"/>
  <c r="BB28" i="1" s="1"/>
  <c r="AT28" i="1"/>
  <c r="AU28" i="1" s="1"/>
  <c r="AM28" i="1"/>
  <c r="AN28" i="1" s="1"/>
  <c r="AF28" i="1"/>
  <c r="AG28" i="1" s="1"/>
  <c r="Y28" i="1"/>
  <c r="Z28" i="1" s="1"/>
  <c r="R28" i="1"/>
  <c r="S28" i="1" s="1"/>
  <c r="K28" i="1"/>
  <c r="L28" i="1" s="1"/>
  <c r="D28" i="1"/>
  <c r="E28" i="1" s="1"/>
  <c r="BA27" i="1"/>
  <c r="BB27" i="1" s="1"/>
  <c r="AT27" i="1"/>
  <c r="AU27" i="1" s="1"/>
  <c r="AM27" i="1"/>
  <c r="AN27" i="1" s="1"/>
  <c r="AF27" i="1"/>
  <c r="AG27" i="1" s="1"/>
  <c r="Y27" i="1"/>
  <c r="Z27" i="1" s="1"/>
  <c r="R27" i="1"/>
  <c r="S27" i="1" s="1"/>
  <c r="K27" i="1"/>
  <c r="L27" i="1" s="1"/>
  <c r="D27" i="1"/>
  <c r="E27" i="1" s="1"/>
  <c r="BA26" i="1"/>
  <c r="BB26" i="1" s="1"/>
  <c r="AT26" i="1"/>
  <c r="AU26" i="1" s="1"/>
  <c r="AM26" i="1"/>
  <c r="AN26" i="1" s="1"/>
  <c r="AF26" i="1"/>
  <c r="AG26" i="1" s="1"/>
  <c r="Y26" i="1"/>
  <c r="Z26" i="1" s="1"/>
  <c r="R26" i="1"/>
  <c r="S26" i="1" s="1"/>
  <c r="K26" i="1"/>
  <c r="L26" i="1" s="1"/>
  <c r="D26" i="1"/>
  <c r="E26" i="1" s="1"/>
  <c r="BA25" i="1"/>
  <c r="BB25" i="1" s="1"/>
  <c r="AT25" i="1"/>
  <c r="AU25" i="1" s="1"/>
  <c r="AM25" i="1"/>
  <c r="AN25" i="1" s="1"/>
  <c r="AF25" i="1"/>
  <c r="AG25" i="1" s="1"/>
  <c r="Y25" i="1"/>
  <c r="Z25" i="1" s="1"/>
  <c r="R25" i="1"/>
  <c r="S25" i="1" s="1"/>
  <c r="K25" i="1"/>
  <c r="L25" i="1" s="1"/>
  <c r="D25" i="1"/>
  <c r="E25" i="1" s="1"/>
  <c r="BA24" i="1"/>
  <c r="BB24" i="1" s="1"/>
  <c r="AT24" i="1"/>
  <c r="AU24" i="1" s="1"/>
  <c r="AM24" i="1"/>
  <c r="AN24" i="1" s="1"/>
  <c r="AF24" i="1"/>
  <c r="AG24" i="1" s="1"/>
  <c r="Y24" i="1"/>
  <c r="Z24" i="1" s="1"/>
  <c r="R24" i="1"/>
  <c r="S24" i="1" s="1"/>
  <c r="K24" i="1"/>
  <c r="L24" i="1" s="1"/>
  <c r="D24" i="1"/>
  <c r="E24" i="1" s="1"/>
  <c r="BA23" i="1"/>
  <c r="BB23" i="1" s="1"/>
  <c r="AT23" i="1"/>
  <c r="AU23" i="1" s="1"/>
  <c r="AM23" i="1"/>
  <c r="AN23" i="1" s="1"/>
  <c r="AF23" i="1"/>
  <c r="AG23" i="1" s="1"/>
  <c r="Y23" i="1"/>
  <c r="Z23" i="1" s="1"/>
  <c r="R23" i="1"/>
  <c r="S23" i="1" s="1"/>
  <c r="K23" i="1"/>
  <c r="L23" i="1" s="1"/>
  <c r="D23" i="1"/>
  <c r="E23" i="1" s="1"/>
  <c r="BA22" i="1"/>
  <c r="BB22" i="1" s="1"/>
  <c r="AT22" i="1"/>
  <c r="AU22" i="1" s="1"/>
  <c r="AM22" i="1"/>
  <c r="AN22" i="1" s="1"/>
  <c r="AF22" i="1"/>
  <c r="AG22" i="1" s="1"/>
  <c r="Y22" i="1"/>
  <c r="Z22" i="1" s="1"/>
  <c r="R22" i="1"/>
  <c r="S22" i="1" s="1"/>
  <c r="K22" i="1"/>
  <c r="L22" i="1" s="1"/>
  <c r="D22" i="1"/>
  <c r="E22" i="1" s="1"/>
  <c r="BA21" i="1"/>
  <c r="BB21" i="1" s="1"/>
  <c r="AT21" i="1"/>
  <c r="AU21" i="1" s="1"/>
  <c r="AM21" i="1"/>
  <c r="AN21" i="1" s="1"/>
  <c r="AF21" i="1"/>
  <c r="AG21" i="1" s="1"/>
  <c r="Y21" i="1"/>
  <c r="Z21" i="1" s="1"/>
  <c r="R21" i="1"/>
  <c r="S21" i="1" s="1"/>
  <c r="K21" i="1"/>
  <c r="L21" i="1" s="1"/>
  <c r="D21" i="1"/>
  <c r="E21" i="1" s="1"/>
  <c r="BA20" i="1"/>
  <c r="BB20" i="1" s="1"/>
  <c r="AT20" i="1"/>
  <c r="AU20" i="1" s="1"/>
  <c r="AM20" i="1"/>
  <c r="AN20" i="1" s="1"/>
  <c r="AF20" i="1"/>
  <c r="AG20" i="1" s="1"/>
  <c r="Y20" i="1"/>
  <c r="Z20" i="1" s="1"/>
  <c r="R20" i="1"/>
  <c r="S20" i="1" s="1"/>
  <c r="K20" i="1"/>
  <c r="L20" i="1" s="1"/>
  <c r="D20" i="1"/>
  <c r="E20" i="1" s="1"/>
  <c r="BA19" i="1"/>
  <c r="BB19" i="1" s="1"/>
  <c r="AT19" i="1"/>
  <c r="AU19" i="1" s="1"/>
  <c r="AM19" i="1"/>
  <c r="AN19" i="1" s="1"/>
  <c r="AF19" i="1"/>
  <c r="AG19" i="1" s="1"/>
  <c r="Y19" i="1"/>
  <c r="Z19" i="1" s="1"/>
  <c r="R19" i="1"/>
  <c r="S19" i="1" s="1"/>
  <c r="K19" i="1"/>
  <c r="L19" i="1" s="1"/>
  <c r="D19" i="1"/>
  <c r="E19" i="1" s="1"/>
  <c r="BA18" i="1"/>
  <c r="BB18" i="1" s="1"/>
  <c r="AT18" i="1"/>
  <c r="AU18" i="1" s="1"/>
  <c r="AM18" i="1"/>
  <c r="AN18" i="1" s="1"/>
  <c r="AF18" i="1"/>
  <c r="AG18" i="1" s="1"/>
  <c r="Y18" i="1"/>
  <c r="Z18" i="1" s="1"/>
  <c r="R18" i="1"/>
  <c r="S18" i="1" s="1"/>
  <c r="K18" i="1"/>
  <c r="L18" i="1" s="1"/>
  <c r="D18" i="1"/>
  <c r="E18" i="1" s="1"/>
  <c r="BA17" i="1"/>
  <c r="BB17" i="1" s="1"/>
  <c r="BX17" i="1" s="1"/>
  <c r="CA17" i="1" s="1"/>
  <c r="AT17" i="1"/>
  <c r="AU17" i="1" s="1"/>
  <c r="AM17" i="1"/>
  <c r="AN17" i="1" s="1"/>
  <c r="AF17" i="1"/>
  <c r="AG17" i="1" s="1"/>
  <c r="Y17" i="1"/>
  <c r="Z17" i="1" s="1"/>
  <c r="R17" i="1"/>
  <c r="S17" i="1" s="1"/>
  <c r="K17" i="1"/>
  <c r="L17" i="1" s="1"/>
  <c r="D17" i="1"/>
  <c r="E17" i="1" s="1"/>
  <c r="BX65" i="1" l="1"/>
  <c r="BX144" i="1"/>
  <c r="BX170" i="1"/>
  <c r="BX211" i="1"/>
  <c r="BX237" i="1"/>
  <c r="BX21" i="1"/>
  <c r="BX106" i="1"/>
  <c r="BX158" i="1"/>
  <c r="BX36" i="1"/>
  <c r="BX88" i="1"/>
  <c r="BX206" i="1"/>
  <c r="BX159" i="1"/>
  <c r="BX179" i="1"/>
  <c r="BX186" i="1"/>
  <c r="BX121" i="1"/>
  <c r="BX147" i="1"/>
  <c r="BX201" i="1"/>
  <c r="BX47" i="1"/>
  <c r="BX48" i="1"/>
  <c r="BX164" i="1"/>
  <c r="BX120" i="1"/>
  <c r="BX49" i="1"/>
  <c r="BX53" i="1"/>
  <c r="BX163" i="1"/>
  <c r="BX229" i="1"/>
  <c r="BX184" i="1"/>
  <c r="BX35" i="1"/>
  <c r="BX93" i="1"/>
  <c r="BX205" i="1"/>
  <c r="BX112" i="1"/>
  <c r="BX145" i="1"/>
  <c r="BX56" i="1"/>
  <c r="BX207" i="1"/>
  <c r="BX85" i="1"/>
  <c r="BX105" i="1"/>
  <c r="BX157" i="1"/>
  <c r="BX223" i="1"/>
  <c r="BX73" i="1"/>
  <c r="BX125" i="1"/>
  <c r="BX177" i="1"/>
  <c r="BX138" i="1"/>
  <c r="BX61" i="1"/>
  <c r="BX67" i="1"/>
  <c r="BX100" i="1"/>
  <c r="BX132" i="1"/>
  <c r="BX212" i="1"/>
  <c r="BX81" i="1"/>
  <c r="BX153" i="1"/>
  <c r="BX225" i="1"/>
  <c r="BX101" i="1"/>
  <c r="BX133" i="1"/>
  <c r="BX233" i="1"/>
  <c r="BX26" i="1"/>
  <c r="BX20" i="1"/>
  <c r="BX79" i="1"/>
  <c r="BX117" i="1"/>
  <c r="BX217" i="1"/>
  <c r="BX99" i="1"/>
  <c r="BX131" i="1"/>
  <c r="BX191" i="1"/>
  <c r="BX152" i="1"/>
  <c r="BX218" i="1"/>
  <c r="BX74" i="1"/>
  <c r="BX200" i="1"/>
  <c r="BX113" i="1"/>
  <c r="BX165" i="1"/>
  <c r="BX68" i="1"/>
  <c r="BX95" i="1"/>
  <c r="BX72" i="1"/>
  <c r="BX111" i="1"/>
  <c r="BX137" i="1"/>
  <c r="BX197" i="1"/>
  <c r="BX41" i="1"/>
  <c r="BX60" i="1"/>
  <c r="BX80" i="1"/>
  <c r="BX224" i="1"/>
  <c r="BX42" i="1"/>
  <c r="BX185" i="1"/>
  <c r="BX94" i="1"/>
  <c r="BX126" i="1"/>
  <c r="BX192" i="1"/>
  <c r="BX232" i="1"/>
  <c r="BX30" i="1"/>
  <c r="CA30" i="1" s="1"/>
  <c r="BX62" i="1"/>
  <c r="BX37" i="1"/>
  <c r="BX89" i="1"/>
  <c r="BX127" i="1"/>
  <c r="BX213" i="1"/>
  <c r="BX187" i="1"/>
  <c r="BX69" i="1"/>
  <c r="BX116" i="1"/>
  <c r="BX40" i="1"/>
  <c r="BX188" i="1"/>
  <c r="BX23" i="1"/>
  <c r="BX189" i="1"/>
  <c r="BX150" i="1"/>
  <c r="BX214" i="1"/>
  <c r="BX134" i="1"/>
  <c r="BX171" i="1"/>
  <c r="BX102" i="1"/>
  <c r="BX128" i="1"/>
  <c r="BX231" i="1"/>
  <c r="BX38" i="1"/>
  <c r="BX46" i="1"/>
  <c r="BX198" i="1"/>
  <c r="BX176" i="1"/>
  <c r="BX118" i="1"/>
  <c r="BX45" i="1"/>
  <c r="BX227" i="1"/>
  <c r="BX178" i="1"/>
  <c r="BX154" i="1"/>
  <c r="BX55" i="1"/>
  <c r="BX123" i="1"/>
  <c r="BX182" i="1"/>
  <c r="BX39" i="1"/>
  <c r="BX162" i="1"/>
  <c r="BX216" i="1"/>
  <c r="BX34" i="1"/>
  <c r="BX235" i="1"/>
  <c r="BX183" i="1"/>
  <c r="BX161" i="1"/>
  <c r="BX59" i="1"/>
  <c r="BX32" i="1"/>
  <c r="BX33" i="1"/>
  <c r="BX90" i="1"/>
  <c r="BX194" i="1"/>
  <c r="BX181" i="1"/>
  <c r="BX108" i="1"/>
  <c r="BX24" i="1"/>
  <c r="BX180" i="1"/>
  <c r="BX97" i="1"/>
  <c r="BX136" i="1"/>
  <c r="BX115" i="1"/>
  <c r="BX139" i="1"/>
  <c r="BX71" i="1"/>
  <c r="BX215" i="1"/>
  <c r="BX135" i="1"/>
  <c r="BX155" i="1"/>
  <c r="BX76" i="1"/>
  <c r="BX140" i="1"/>
  <c r="BX84" i="1"/>
  <c r="BX156" i="1"/>
  <c r="BX193" i="1"/>
  <c r="BX64" i="1"/>
  <c r="BX173" i="1"/>
  <c r="BX221" i="1"/>
  <c r="BX146" i="1"/>
  <c r="BX169" i="1"/>
  <c r="BX199" i="1"/>
  <c r="BX63" i="1"/>
  <c r="BX54" i="1"/>
  <c r="BX44" i="1"/>
  <c r="BX236" i="1"/>
  <c r="BX19" i="1"/>
  <c r="BX226" i="1"/>
  <c r="BX51" i="1"/>
  <c r="BX70" i="1"/>
  <c r="BX234" i="1"/>
  <c r="BX29" i="1"/>
  <c r="BX202" i="1"/>
  <c r="BX151" i="1"/>
  <c r="BX31" i="1"/>
  <c r="BX210" i="1"/>
  <c r="BX109" i="1"/>
  <c r="BX98" i="1"/>
  <c r="BX209" i="1"/>
  <c r="BX149" i="1"/>
  <c r="BX57" i="1"/>
  <c r="BX96" i="1"/>
  <c r="BX167" i="1"/>
  <c r="BX220" i="1"/>
  <c r="BX228" i="1"/>
  <c r="BX166" i="1"/>
  <c r="BX103" i="1"/>
  <c r="BX148" i="1"/>
  <c r="BX114" i="1"/>
  <c r="BX77" i="1"/>
  <c r="BX78" i="1"/>
  <c r="BX208" i="1"/>
  <c r="BX219" i="1"/>
  <c r="BX175" i="1"/>
  <c r="BX66" i="1"/>
  <c r="BX143" i="1"/>
  <c r="BX92" i="1"/>
  <c r="BX58" i="1"/>
  <c r="BX119" i="1"/>
  <c r="BX122" i="1"/>
  <c r="BX28" i="1"/>
  <c r="BX142" i="1"/>
  <c r="BX22" i="1"/>
  <c r="BX52" i="1"/>
  <c r="BX86" i="1"/>
  <c r="BX91" i="1"/>
  <c r="BX27" i="1"/>
  <c r="BX160" i="1"/>
  <c r="BX230" i="1"/>
  <c r="BX190" i="1"/>
  <c r="BX204" i="1"/>
  <c r="BX222" i="1"/>
  <c r="BX130" i="1"/>
  <c r="BX25" i="1"/>
  <c r="BX18" i="1"/>
  <c r="BX104" i="1"/>
  <c r="BX75" i="1"/>
  <c r="BX174" i="1"/>
  <c r="BX43" i="1"/>
  <c r="BX83" i="1"/>
  <c r="BX107" i="1"/>
  <c r="BX196" i="1"/>
  <c r="BX124" i="1"/>
  <c r="BX195" i="1"/>
  <c r="BX82" i="1"/>
  <c r="BX203" i="1"/>
  <c r="BX141" i="1"/>
  <c r="BX110" i="1"/>
  <c r="BX50" i="1"/>
  <c r="BX129" i="1"/>
  <c r="BX172" i="1"/>
  <c r="BX168" i="1"/>
  <c r="BX87" i="1"/>
  <c r="BY68" i="1"/>
  <c r="CA68" i="1" s="1"/>
  <c r="BY100" i="1"/>
  <c r="BY173" i="1"/>
  <c r="BY189" i="1"/>
  <c r="CA189" i="1" s="1"/>
  <c r="BY150" i="1"/>
  <c r="BY166" i="1"/>
  <c r="CA166" i="1" s="1"/>
  <c r="BY198" i="1"/>
  <c r="BY214" i="1"/>
  <c r="CA214" i="1" s="1"/>
  <c r="BY230" i="1"/>
  <c r="BY61" i="1"/>
  <c r="BY77" i="1"/>
  <c r="BY102" i="1"/>
  <c r="CA102" i="1" s="1"/>
  <c r="BY70" i="1"/>
  <c r="CA70" i="1" s="1"/>
  <c r="BY223" i="1"/>
  <c r="CA223" i="1" s="1"/>
  <c r="BY45" i="1"/>
  <c r="BY31" i="1"/>
  <c r="BY136" i="1"/>
  <c r="CA136" i="1" s="1"/>
  <c r="BY152" i="1"/>
  <c r="CA152" i="1" s="1"/>
  <c r="BY168" i="1"/>
  <c r="BY184" i="1"/>
  <c r="BY200" i="1"/>
  <c r="BY216" i="1"/>
  <c r="CA216" i="1" s="1"/>
  <c r="BY232" i="1"/>
  <c r="CA232" i="1" s="1"/>
  <c r="BY47" i="1"/>
  <c r="CA47" i="1" s="1"/>
  <c r="BY143" i="1"/>
  <c r="CA143" i="1" s="1"/>
  <c r="BY88" i="1"/>
  <c r="BY113" i="1"/>
  <c r="CA113" i="1" s="1"/>
  <c r="BY145" i="1"/>
  <c r="CA145" i="1" s="1"/>
  <c r="BY161" i="1"/>
  <c r="BY177" i="1"/>
  <c r="CA177" i="1" s="1"/>
  <c r="BY193" i="1"/>
  <c r="BY209" i="1"/>
  <c r="CA209" i="1" s="1"/>
  <c r="BY225" i="1"/>
  <c r="CA225" i="1" s="1"/>
  <c r="BY205" i="1"/>
  <c r="CA205" i="1" s="1"/>
  <c r="BY134" i="1"/>
  <c r="CA134" i="1" s="1"/>
  <c r="BY127" i="1"/>
  <c r="CA127" i="1" s="1"/>
  <c r="BY159" i="1"/>
  <c r="BY24" i="1"/>
  <c r="CA24" i="1" s="1"/>
  <c r="BY120" i="1"/>
  <c r="CA120" i="1" s="1"/>
  <c r="BY33" i="1"/>
  <c r="BY56" i="1"/>
  <c r="BY72" i="1"/>
  <c r="CA72" i="1" s="1"/>
  <c r="BY129" i="1"/>
  <c r="BY26" i="1"/>
  <c r="CA26" i="1" s="1"/>
  <c r="BY42" i="1"/>
  <c r="CA42" i="1" s="1"/>
  <c r="BY65" i="1"/>
  <c r="CA65" i="1" s="1"/>
  <c r="BY81" i="1"/>
  <c r="CA81" i="1" s="1"/>
  <c r="BY97" i="1"/>
  <c r="CA97" i="1" s="1"/>
  <c r="BY106" i="1"/>
  <c r="CA106" i="1" s="1"/>
  <c r="BY122" i="1"/>
  <c r="BY138" i="1"/>
  <c r="BY154" i="1"/>
  <c r="CA154" i="1" s="1"/>
  <c r="BY170" i="1"/>
  <c r="CA170" i="1" s="1"/>
  <c r="BY186" i="1"/>
  <c r="BY202" i="1"/>
  <c r="BY218" i="1"/>
  <c r="BY234" i="1"/>
  <c r="BY29" i="1"/>
  <c r="BY141" i="1"/>
  <c r="CA141" i="1" s="1"/>
  <c r="BY157" i="1"/>
  <c r="CA157" i="1" s="1"/>
  <c r="BY22" i="1"/>
  <c r="BY175" i="1"/>
  <c r="CA175" i="1" s="1"/>
  <c r="BY40" i="1"/>
  <c r="BY63" i="1"/>
  <c r="CA63" i="1" s="1"/>
  <c r="BY79" i="1"/>
  <c r="CA79" i="1" s="1"/>
  <c r="BY95" i="1"/>
  <c r="CA95" i="1" s="1"/>
  <c r="BY104" i="1"/>
  <c r="BY49" i="1"/>
  <c r="CA49" i="1" s="1"/>
  <c r="BY19" i="1"/>
  <c r="BY35" i="1"/>
  <c r="BY51" i="1"/>
  <c r="BY58" i="1"/>
  <c r="BY74" i="1"/>
  <c r="CA74" i="1" s="1"/>
  <c r="BY90" i="1"/>
  <c r="BY115" i="1"/>
  <c r="CA115" i="1" s="1"/>
  <c r="BY131" i="1"/>
  <c r="BY147" i="1"/>
  <c r="BY163" i="1"/>
  <c r="CA163" i="1" s="1"/>
  <c r="BY179" i="1"/>
  <c r="CA179" i="1" s="1"/>
  <c r="BY195" i="1"/>
  <c r="BY211" i="1"/>
  <c r="CA211" i="1" s="1"/>
  <c r="BY227" i="1"/>
  <c r="CA227" i="1" s="1"/>
  <c r="BY38" i="1"/>
  <c r="CA38" i="1" s="1"/>
  <c r="BY118" i="1"/>
  <c r="BY86" i="1"/>
  <c r="BY191" i="1"/>
  <c r="BY140" i="1"/>
  <c r="BY156" i="1"/>
  <c r="BY172" i="1"/>
  <c r="BY188" i="1"/>
  <c r="CA188" i="1" s="1"/>
  <c r="BY204" i="1"/>
  <c r="CA204" i="1" s="1"/>
  <c r="BY220" i="1"/>
  <c r="BY236" i="1"/>
  <c r="BY93" i="1"/>
  <c r="BY182" i="1"/>
  <c r="CA182" i="1" s="1"/>
  <c r="BY111" i="1"/>
  <c r="CA111" i="1" s="1"/>
  <c r="BY207" i="1"/>
  <c r="CA207" i="1" s="1"/>
  <c r="BY28" i="1"/>
  <c r="BY44" i="1"/>
  <c r="CA44" i="1" s="1"/>
  <c r="BY67" i="1"/>
  <c r="BY83" i="1"/>
  <c r="CA83" i="1" s="1"/>
  <c r="BY99" i="1"/>
  <c r="BY108" i="1"/>
  <c r="BY124" i="1"/>
  <c r="BY21" i="1"/>
  <c r="CA21" i="1" s="1"/>
  <c r="BY37" i="1"/>
  <c r="CA37" i="1" s="1"/>
  <c r="BY53" i="1"/>
  <c r="CA53" i="1" s="1"/>
  <c r="BY60" i="1"/>
  <c r="BY76" i="1"/>
  <c r="BY92" i="1"/>
  <c r="BY117" i="1"/>
  <c r="CA117" i="1" s="1"/>
  <c r="BY133" i="1"/>
  <c r="CA133" i="1" s="1"/>
  <c r="BY149" i="1"/>
  <c r="CA149" i="1" s="1"/>
  <c r="BY165" i="1"/>
  <c r="CA165" i="1" s="1"/>
  <c r="BY181" i="1"/>
  <c r="CA181" i="1" s="1"/>
  <c r="BY197" i="1"/>
  <c r="CA197" i="1" s="1"/>
  <c r="BY213" i="1"/>
  <c r="CA213" i="1" s="1"/>
  <c r="BY229" i="1"/>
  <c r="BY46" i="1"/>
  <c r="CA46" i="1" s="1"/>
  <c r="BY69" i="1"/>
  <c r="BY85" i="1"/>
  <c r="CA85" i="1" s="1"/>
  <c r="BY101" i="1"/>
  <c r="CA101" i="1" s="1"/>
  <c r="BY110" i="1"/>
  <c r="CA110" i="1" s="1"/>
  <c r="BY126" i="1"/>
  <c r="CA126" i="1" s="1"/>
  <c r="BY142" i="1"/>
  <c r="CA142" i="1" s="1"/>
  <c r="BY158" i="1"/>
  <c r="CA158" i="1" s="1"/>
  <c r="BY174" i="1"/>
  <c r="CA174" i="1" s="1"/>
  <c r="BY190" i="1"/>
  <c r="CA190" i="1" s="1"/>
  <c r="BY206" i="1"/>
  <c r="BY222" i="1"/>
  <c r="CA222" i="1" s="1"/>
  <c r="BY39" i="1"/>
  <c r="CA39" i="1" s="1"/>
  <c r="BY55" i="1"/>
  <c r="CA55" i="1" s="1"/>
  <c r="BY62" i="1"/>
  <c r="CA62" i="1" s="1"/>
  <c r="BY78" i="1"/>
  <c r="CA78" i="1" s="1"/>
  <c r="BY94" i="1"/>
  <c r="CA94" i="1" s="1"/>
  <c r="BY103" i="1"/>
  <c r="BY119" i="1"/>
  <c r="BY135" i="1"/>
  <c r="BY151" i="1"/>
  <c r="BY167" i="1"/>
  <c r="BY183" i="1"/>
  <c r="CA183" i="1" s="1"/>
  <c r="BY199" i="1"/>
  <c r="CA199" i="1" s="1"/>
  <c r="BY215" i="1"/>
  <c r="CA215" i="1" s="1"/>
  <c r="BY231" i="1"/>
  <c r="CA231" i="1" s="1"/>
  <c r="BY84" i="1"/>
  <c r="CA84" i="1" s="1"/>
  <c r="BY125" i="1"/>
  <c r="CA125" i="1" s="1"/>
  <c r="BY32" i="1"/>
  <c r="BY48" i="1"/>
  <c r="CA48" i="1" s="1"/>
  <c r="BY71" i="1"/>
  <c r="CA71" i="1" s="1"/>
  <c r="BY87" i="1"/>
  <c r="BY112" i="1"/>
  <c r="CA112" i="1" s="1"/>
  <c r="BY128" i="1"/>
  <c r="CA128" i="1" s="1"/>
  <c r="BY144" i="1"/>
  <c r="CA144" i="1" s="1"/>
  <c r="BY160" i="1"/>
  <c r="BY176" i="1"/>
  <c r="BY192" i="1"/>
  <c r="CA192" i="1" s="1"/>
  <c r="BY208" i="1"/>
  <c r="CA208" i="1" s="1"/>
  <c r="BY224" i="1"/>
  <c r="BY41" i="1"/>
  <c r="CA41" i="1" s="1"/>
  <c r="BY64" i="1"/>
  <c r="BY80" i="1"/>
  <c r="BY96" i="1"/>
  <c r="CA96" i="1" s="1"/>
  <c r="BY105" i="1"/>
  <c r="CA105" i="1" s="1"/>
  <c r="BY121" i="1"/>
  <c r="CA121" i="1" s="1"/>
  <c r="BY137" i="1"/>
  <c r="CA137" i="1" s="1"/>
  <c r="BY153" i="1"/>
  <c r="BY169" i="1"/>
  <c r="CA169" i="1" s="1"/>
  <c r="BY185" i="1"/>
  <c r="CA185" i="1" s="1"/>
  <c r="BY201" i="1"/>
  <c r="CA201" i="1" s="1"/>
  <c r="BY217" i="1"/>
  <c r="BY233" i="1"/>
  <c r="CA233" i="1" s="1"/>
  <c r="BY54" i="1"/>
  <c r="CA54" i="1" s="1"/>
  <c r="BY25" i="1"/>
  <c r="CA25" i="1" s="1"/>
  <c r="BY18" i="1"/>
  <c r="CA18" i="1" s="1"/>
  <c r="BY34" i="1"/>
  <c r="CA34" i="1" s="1"/>
  <c r="BY50" i="1"/>
  <c r="BY57" i="1"/>
  <c r="CA57" i="1" s="1"/>
  <c r="BY73" i="1"/>
  <c r="CA73" i="1" s="1"/>
  <c r="BY89" i="1"/>
  <c r="CA89" i="1" s="1"/>
  <c r="BY114" i="1"/>
  <c r="CA114" i="1" s="1"/>
  <c r="BY130" i="1"/>
  <c r="CA130" i="1" s="1"/>
  <c r="BY146" i="1"/>
  <c r="CA146" i="1" s="1"/>
  <c r="BY162" i="1"/>
  <c r="CA162" i="1" s="1"/>
  <c r="BY178" i="1"/>
  <c r="CA178" i="1" s="1"/>
  <c r="BY194" i="1"/>
  <c r="CA194" i="1" s="1"/>
  <c r="BY210" i="1"/>
  <c r="CA210" i="1" s="1"/>
  <c r="BY226" i="1"/>
  <c r="BY221" i="1"/>
  <c r="CA221" i="1" s="1"/>
  <c r="BY27" i="1"/>
  <c r="CA27" i="1" s="1"/>
  <c r="BY43" i="1"/>
  <c r="BY66" i="1"/>
  <c r="CA66" i="1" s="1"/>
  <c r="BY82" i="1"/>
  <c r="CA82" i="1" s="1"/>
  <c r="BY98" i="1"/>
  <c r="CA98" i="1" s="1"/>
  <c r="BY107" i="1"/>
  <c r="BY123" i="1"/>
  <c r="CA123" i="1" s="1"/>
  <c r="BY139" i="1"/>
  <c r="CA139" i="1" s="1"/>
  <c r="BY155" i="1"/>
  <c r="BY171" i="1"/>
  <c r="CA171" i="1" s="1"/>
  <c r="BY187" i="1"/>
  <c r="BY203" i="1"/>
  <c r="CA203" i="1" s="1"/>
  <c r="BY219" i="1"/>
  <c r="CA219" i="1" s="1"/>
  <c r="BY235" i="1"/>
  <c r="CA235" i="1" s="1"/>
  <c r="BY109" i="1"/>
  <c r="BY23" i="1"/>
  <c r="CA23" i="1" s="1"/>
  <c r="BY20" i="1"/>
  <c r="CA20" i="1" s="1"/>
  <c r="BY36" i="1"/>
  <c r="CA36" i="1" s="1"/>
  <c r="BY52" i="1"/>
  <c r="CA52" i="1" s="1"/>
  <c r="BY59" i="1"/>
  <c r="CA59" i="1" s="1"/>
  <c r="BY75" i="1"/>
  <c r="BY91" i="1"/>
  <c r="CA91" i="1" s="1"/>
  <c r="BY116" i="1"/>
  <c r="BY132" i="1"/>
  <c r="CA132" i="1" s="1"/>
  <c r="BY148" i="1"/>
  <c r="CA148" i="1" s="1"/>
  <c r="BY164" i="1"/>
  <c r="CA164" i="1" s="1"/>
  <c r="BY180" i="1"/>
  <c r="CA180" i="1" s="1"/>
  <c r="BY196" i="1"/>
  <c r="BY212" i="1"/>
  <c r="CA212" i="1" s="1"/>
  <c r="BY228" i="1"/>
  <c r="BY237" i="1"/>
  <c r="CA237" i="1" s="1"/>
  <c r="CA119" i="1" l="1"/>
  <c r="CA87" i="1"/>
  <c r="CA229" i="1"/>
  <c r="CA99" i="1"/>
  <c r="CA191" i="1"/>
  <c r="CA35" i="1"/>
  <c r="CA19" i="1"/>
  <c r="CA159" i="1"/>
  <c r="CA67" i="1"/>
  <c r="CA118" i="1"/>
  <c r="CA184" i="1"/>
  <c r="CA40" i="1"/>
  <c r="CA155" i="1"/>
  <c r="CA116" i="1"/>
  <c r="CA32" i="1"/>
  <c r="CA104" i="1"/>
  <c r="CA138" i="1"/>
  <c r="CA168" i="1"/>
  <c r="CA173" i="1"/>
  <c r="CA93" i="1"/>
  <c r="CA28" i="1"/>
  <c r="CA122" i="1"/>
  <c r="CA100" i="1"/>
  <c r="CA75" i="1"/>
  <c r="CA80" i="1"/>
  <c r="CA206" i="1"/>
  <c r="CA60" i="1"/>
  <c r="CA131" i="1"/>
  <c r="CA45" i="1"/>
  <c r="CA167" i="1"/>
  <c r="CA220" i="1"/>
  <c r="CA109" i="1"/>
  <c r="CA226" i="1"/>
  <c r="CA176" i="1"/>
  <c r="CA151" i="1"/>
  <c r="CA129" i="1"/>
  <c r="CA77" i="1"/>
  <c r="CA228" i="1"/>
  <c r="CA217" i="1"/>
  <c r="CA160" i="1"/>
  <c r="CA135" i="1"/>
  <c r="CA90" i="1"/>
  <c r="CA88" i="1"/>
  <c r="CA61" i="1"/>
  <c r="CA224" i="1"/>
  <c r="CA236" i="1"/>
  <c r="CA76" i="1"/>
  <c r="CA161" i="1"/>
  <c r="CA172" i="1"/>
  <c r="CA196" i="1"/>
  <c r="CA103" i="1"/>
  <c r="CA69" i="1"/>
  <c r="CA124" i="1"/>
  <c r="CA156" i="1"/>
  <c r="CA58" i="1"/>
  <c r="CA33" i="1"/>
  <c r="CA187" i="1"/>
  <c r="CA140" i="1"/>
  <c r="CA51" i="1"/>
  <c r="CA198" i="1"/>
  <c r="CA50" i="1"/>
  <c r="CA64" i="1"/>
  <c r="CA195" i="1"/>
  <c r="CA31" i="1"/>
  <c r="CA193" i="1"/>
  <c r="CA43" i="1"/>
  <c r="CA92" i="1"/>
  <c r="CA107" i="1"/>
  <c r="CA147" i="1"/>
  <c r="CA22" i="1"/>
  <c r="CA29" i="1"/>
  <c r="CA234" i="1"/>
  <c r="CA56" i="1"/>
  <c r="CA230" i="1"/>
  <c r="CA218" i="1"/>
  <c r="CA108" i="1"/>
  <c r="CA202" i="1"/>
  <c r="CA153" i="1"/>
  <c r="CA186" i="1"/>
  <c r="CA86" i="1"/>
  <c r="CA200" i="1"/>
  <c r="CA150" i="1"/>
  <c r="T31" i="20"/>
  <c r="S31" i="20"/>
  <c r="E31" i="20"/>
  <c r="F31" i="20"/>
  <c r="G31" i="20"/>
  <c r="H31" i="20"/>
  <c r="I31" i="20"/>
  <c r="J31" i="20"/>
  <c r="K31" i="20"/>
  <c r="L31" i="20"/>
  <c r="M31" i="20"/>
  <c r="N31" i="20"/>
  <c r="O31" i="20"/>
  <c r="P31" i="20"/>
  <c r="Q31" i="20"/>
  <c r="R31" i="20"/>
  <c r="D31" i="20"/>
  <c r="E85" i="14"/>
  <c r="F85" i="14"/>
  <c r="G85" i="14"/>
  <c r="H85" i="14"/>
  <c r="I85" i="14"/>
  <c r="J85" i="14"/>
  <c r="K85" i="14"/>
  <c r="L85" i="14"/>
  <c r="M85" i="14"/>
  <c r="N85" i="14"/>
  <c r="O85" i="14"/>
  <c r="P85" i="14"/>
  <c r="Q85" i="14"/>
  <c r="R85" i="14"/>
  <c r="D85" i="14"/>
  <c r="S54" i="14"/>
  <c r="E54" i="14"/>
  <c r="F54" i="14"/>
  <c r="G54" i="14"/>
  <c r="H54" i="14"/>
  <c r="I54" i="14"/>
  <c r="J54" i="14"/>
  <c r="K54" i="14"/>
  <c r="L54" i="14"/>
  <c r="M54" i="14"/>
  <c r="N54" i="14"/>
  <c r="O54" i="14"/>
  <c r="P54" i="14"/>
  <c r="Q54" i="14"/>
  <c r="R54" i="14"/>
  <c r="S27" i="14"/>
  <c r="E27" i="14"/>
  <c r="F27" i="14"/>
  <c r="G27" i="14"/>
  <c r="H27" i="14"/>
  <c r="I27" i="14"/>
  <c r="J27" i="14"/>
  <c r="K27" i="14"/>
  <c r="L27" i="14"/>
  <c r="M27" i="14"/>
  <c r="N27" i="14"/>
  <c r="O27" i="14"/>
  <c r="P27" i="14"/>
  <c r="Q27" i="14"/>
  <c r="R27" i="14"/>
  <c r="D27" i="14"/>
  <c r="J18" i="14" l="1"/>
  <c r="I18" i="14"/>
  <c r="H18" i="14"/>
  <c r="G18" i="14"/>
  <c r="F18" i="14"/>
  <c r="E18" i="14"/>
  <c r="T104" i="14" l="1"/>
  <c r="T14" i="14"/>
  <c r="S14" i="14"/>
  <c r="K18" i="14"/>
  <c r="L18" i="14"/>
  <c r="M18" i="14"/>
  <c r="N18" i="14"/>
  <c r="O18" i="14"/>
  <c r="P18" i="14"/>
  <c r="Q18" i="14"/>
  <c r="R18" i="14"/>
  <c r="S18" i="14"/>
  <c r="F70" i="14"/>
  <c r="C70" i="14"/>
  <c r="C22" i="14" l="1"/>
  <c r="C93" i="14" l="1"/>
  <c r="C100" i="14"/>
  <c r="C99" i="14"/>
  <c r="C97" i="14"/>
  <c r="C96" i="14"/>
  <c r="C95" i="14"/>
  <c r="C94" i="14"/>
  <c r="C92" i="14"/>
  <c r="C91" i="14"/>
  <c r="C90" i="14"/>
  <c r="C101" i="14"/>
  <c r="C89" i="14"/>
  <c r="C20" i="14"/>
  <c r="AN9" i="20"/>
  <c r="AN12" i="20"/>
  <c r="T52" i="20"/>
  <c r="AN17" i="20" s="1"/>
  <c r="T33" i="20"/>
  <c r="AN8" i="20"/>
  <c r="S32" i="20"/>
  <c r="AM9" i="20" s="1"/>
  <c r="S33" i="20"/>
  <c r="S37" i="20" s="1"/>
  <c r="S52" i="20"/>
  <c r="AM17" i="20" s="1"/>
  <c r="S90" i="14"/>
  <c r="S102" i="14" s="1"/>
  <c r="S63" i="14"/>
  <c r="S62" i="14"/>
  <c r="S59" i="14"/>
  <c r="S58" i="14"/>
  <c r="S30" i="14"/>
  <c r="S11" i="14"/>
  <c r="AN10" i="20" l="1"/>
  <c r="S104" i="14"/>
  <c r="S106" i="14"/>
  <c r="AM10" i="20"/>
  <c r="S36" i="20"/>
  <c r="T36" i="20" l="1"/>
  <c r="AN11" i="20" s="1"/>
  <c r="R90" i="14"/>
  <c r="R102" i="14" s="1"/>
  <c r="R106" i="14" s="1"/>
  <c r="Q90" i="14"/>
  <c r="Q102" i="14" s="1"/>
  <c r="P90" i="14"/>
  <c r="P102" i="14" s="1"/>
  <c r="O90" i="14"/>
  <c r="O102" i="14" s="1"/>
  <c r="N90" i="14"/>
  <c r="N102" i="14" s="1"/>
  <c r="M90" i="14"/>
  <c r="M102" i="14" s="1"/>
  <c r="L90" i="14"/>
  <c r="L102" i="14" s="1"/>
  <c r="K90" i="14"/>
  <c r="K102" i="14" s="1"/>
  <c r="J90" i="14"/>
  <c r="J102" i="14" s="1"/>
  <c r="I90" i="14"/>
  <c r="I102" i="14" s="1"/>
  <c r="H90" i="14"/>
  <c r="H102" i="14" s="1"/>
  <c r="G90" i="14"/>
  <c r="G102" i="14" s="1"/>
  <c r="F90" i="14"/>
  <c r="F102" i="14" s="1"/>
  <c r="E90" i="14"/>
  <c r="E102" i="14" s="1"/>
  <c r="E30" i="14"/>
  <c r="F30" i="14"/>
  <c r="G30" i="14"/>
  <c r="H30" i="14"/>
  <c r="I30" i="14"/>
  <c r="J30" i="14"/>
  <c r="K30" i="14"/>
  <c r="L30" i="14"/>
  <c r="M30" i="14"/>
  <c r="N30" i="14"/>
  <c r="O30" i="14"/>
  <c r="P30" i="14"/>
  <c r="Q30" i="14"/>
  <c r="R30" i="14"/>
  <c r="E106" i="14" l="1"/>
  <c r="C102" i="14"/>
  <c r="F104" i="14"/>
  <c r="F106" i="14"/>
  <c r="K104" i="14"/>
  <c r="K106" i="14"/>
  <c r="N104" i="14"/>
  <c r="N106" i="14"/>
  <c r="H104" i="14"/>
  <c r="H106" i="14"/>
  <c r="M104" i="14"/>
  <c r="M106" i="14"/>
  <c r="O104" i="14"/>
  <c r="O106" i="14"/>
  <c r="I104" i="14"/>
  <c r="I106" i="14"/>
  <c r="P104" i="14"/>
  <c r="P106" i="14"/>
  <c r="G104" i="14"/>
  <c r="G106" i="14"/>
  <c r="Q104" i="14"/>
  <c r="Q106" i="14"/>
  <c r="J104" i="14"/>
  <c r="J106" i="14"/>
  <c r="R104" i="14"/>
  <c r="L104" i="14"/>
  <c r="L106" i="14"/>
  <c r="E104" i="14"/>
  <c r="AM8" i="20"/>
  <c r="R52" i="20"/>
  <c r="AL17" i="20" s="1"/>
  <c r="Q52" i="20"/>
  <c r="AK17" i="20" s="1"/>
  <c r="P52" i="20"/>
  <c r="AJ17" i="20" s="1"/>
  <c r="O52" i="20"/>
  <c r="AI17" i="20" s="1"/>
  <c r="N52" i="20"/>
  <c r="AH17" i="20" s="1"/>
  <c r="M52" i="20"/>
  <c r="AG17" i="20" s="1"/>
  <c r="L52" i="20"/>
  <c r="AF17" i="20" s="1"/>
  <c r="K52" i="20"/>
  <c r="AE17" i="20" s="1"/>
  <c r="J52" i="20"/>
  <c r="AD17" i="20" s="1"/>
  <c r="I52" i="20"/>
  <c r="AC17" i="20" s="1"/>
  <c r="H52" i="20"/>
  <c r="AB17" i="20" s="1"/>
  <c r="G52" i="20"/>
  <c r="AA17" i="20" s="1"/>
  <c r="F52" i="20"/>
  <c r="Z17" i="20" s="1"/>
  <c r="E52" i="20"/>
  <c r="Y17" i="20" s="1"/>
  <c r="D52" i="20"/>
  <c r="X17" i="20" s="1"/>
  <c r="C35" i="20"/>
  <c r="S35" i="20" s="1"/>
  <c r="C34" i="20"/>
  <c r="S34" i="20" s="1"/>
  <c r="R32" i="20"/>
  <c r="AL9" i="20" s="1"/>
  <c r="Q32" i="20"/>
  <c r="AK9" i="20" s="1"/>
  <c r="P32" i="20"/>
  <c r="AJ9" i="20" s="1"/>
  <c r="O32" i="20"/>
  <c r="AI9" i="20" s="1"/>
  <c r="N32" i="20"/>
  <c r="AH9" i="20" s="1"/>
  <c r="M32" i="20"/>
  <c r="AG9" i="20" s="1"/>
  <c r="L32" i="20"/>
  <c r="AF9" i="20" s="1"/>
  <c r="K32" i="20"/>
  <c r="AE9" i="20" s="1"/>
  <c r="J32" i="20"/>
  <c r="AD9" i="20" s="1"/>
  <c r="I32" i="20"/>
  <c r="AC9" i="20" s="1"/>
  <c r="H32" i="20"/>
  <c r="AB9" i="20" s="1"/>
  <c r="G32" i="20"/>
  <c r="AA9" i="20" s="1"/>
  <c r="F32" i="20"/>
  <c r="Z9" i="20" s="1"/>
  <c r="E32" i="20"/>
  <c r="Y9" i="20" s="1"/>
  <c r="D32" i="20"/>
  <c r="X9" i="20" s="1"/>
  <c r="AL8" i="20"/>
  <c r="AK8" i="20"/>
  <c r="AJ8" i="20"/>
  <c r="AI8" i="20"/>
  <c r="AH8" i="20"/>
  <c r="AG8" i="20"/>
  <c r="AF8" i="20"/>
  <c r="AE8" i="20"/>
  <c r="AD8" i="20"/>
  <c r="AC8" i="20"/>
  <c r="AB8" i="20"/>
  <c r="AA8" i="20"/>
  <c r="Z8" i="20"/>
  <c r="Y8" i="20"/>
  <c r="X8" i="20"/>
  <c r="C86" i="14"/>
  <c r="C104" i="14" l="1"/>
  <c r="C106" i="14"/>
  <c r="U56" i="20" s="1"/>
  <c r="U57" i="20" s="1"/>
  <c r="X32" i="20" s="1"/>
  <c r="AM11" i="20"/>
  <c r="E86" i="14"/>
  <c r="F86" i="14"/>
  <c r="G86" i="14"/>
  <c r="H86" i="14"/>
  <c r="I86" i="14"/>
  <c r="J86" i="14"/>
  <c r="K86" i="14"/>
  <c r="L86" i="14"/>
  <c r="M86" i="14"/>
  <c r="N86" i="14"/>
  <c r="O86" i="14"/>
  <c r="P86" i="14"/>
  <c r="Q86" i="14"/>
  <c r="R86" i="14"/>
  <c r="D86" i="14"/>
  <c r="T11" i="14" l="1"/>
  <c r="C138" i="14"/>
  <c r="C49" i="20" s="1"/>
  <c r="B14" i="18" l="1"/>
  <c r="C147" i="14" l="1"/>
  <c r="C146" i="14"/>
  <c r="C124" i="14"/>
  <c r="C114" i="14"/>
  <c r="S42" i="20" l="1"/>
  <c r="AM14" i="20" s="1"/>
  <c r="T42" i="20"/>
  <c r="AN14" i="20" s="1"/>
  <c r="C145" i="14"/>
  <c r="C144" i="14"/>
  <c r="E146" i="14" s="1"/>
  <c r="C46" i="20" s="1"/>
  <c r="E145" i="14" l="1"/>
  <c r="C45" i="20" s="1"/>
  <c r="S38" i="20"/>
  <c r="S57" i="14" s="1"/>
  <c r="T38" i="20"/>
  <c r="E147" i="14"/>
  <c r="C47" i="20" s="1"/>
  <c r="S60" i="14" l="1"/>
  <c r="S64" i="14"/>
  <c r="C65" i="14"/>
  <c r="C61" i="14"/>
  <c r="B55" i="14"/>
  <c r="B54" i="14"/>
  <c r="S65" i="14" l="1"/>
  <c r="S61" i="14"/>
  <c r="C74" i="14"/>
  <c r="S66" i="14" l="1"/>
  <c r="S76" i="14" s="1"/>
  <c r="S78" i="14" s="1"/>
  <c r="S39" i="20" s="1"/>
  <c r="S40" i="20" s="1"/>
  <c r="T40" i="20"/>
  <c r="AM12" i="20" l="1"/>
  <c r="T41" i="20"/>
  <c r="AN13" i="20" s="1"/>
  <c r="S41" i="20"/>
  <c r="AM13" i="20" s="1"/>
  <c r="T43" i="20" l="1"/>
  <c r="T48" i="20" s="1"/>
  <c r="S43" i="20"/>
  <c r="AN15" i="20"/>
  <c r="B145" i="14"/>
  <c r="T49" i="20" l="1"/>
  <c r="AN16" i="20" s="1"/>
  <c r="S46" i="20"/>
  <c r="S47" i="20"/>
  <c r="S45" i="20"/>
  <c r="D11" i="14"/>
  <c r="D15" i="14" s="1"/>
  <c r="T50" i="20" l="1"/>
  <c r="D16" i="14"/>
  <c r="AM15" i="20"/>
  <c r="S48" i="20"/>
  <c r="E11" i="14"/>
  <c r="E15" i="14" s="1"/>
  <c r="B147" i="14"/>
  <c r="B146" i="14"/>
  <c r="D13" i="14" l="1"/>
  <c r="D14" i="14" s="1"/>
  <c r="E16" i="14"/>
  <c r="S49" i="20"/>
  <c r="AM16" i="20" s="1"/>
  <c r="F11" i="14"/>
  <c r="F15" i="14" s="1"/>
  <c r="D58" i="14" l="1"/>
  <c r="D62" i="14"/>
  <c r="D63" i="14"/>
  <c r="D59" i="14"/>
  <c r="F16" i="14"/>
  <c r="E13" i="14"/>
  <c r="S50" i="20"/>
  <c r="G11" i="14"/>
  <c r="G15" i="14" s="1"/>
  <c r="E14" i="14" l="1"/>
  <c r="G16" i="14"/>
  <c r="F13" i="14"/>
  <c r="F14" i="14" s="1"/>
  <c r="H11" i="14"/>
  <c r="H15" i="14" s="1"/>
  <c r="H16" i="14" l="1"/>
  <c r="G13" i="14"/>
  <c r="G14" i="14" s="1"/>
  <c r="I11" i="14"/>
  <c r="I15" i="14" s="1"/>
  <c r="I16" i="14" l="1"/>
  <c r="H13" i="14"/>
  <c r="H14" i="14" s="1"/>
  <c r="J11" i="14"/>
  <c r="J15" i="14" s="1"/>
  <c r="J16" i="14" l="1"/>
  <c r="I13" i="14"/>
  <c r="I14" i="14" s="1"/>
  <c r="K11" i="14"/>
  <c r="K15" i="14" s="1"/>
  <c r="K16" i="14" l="1"/>
  <c r="J13" i="14"/>
  <c r="J14" i="14" s="1"/>
  <c r="L11" i="14"/>
  <c r="L15" i="14" s="1"/>
  <c r="L16" i="14" l="1"/>
  <c r="K13" i="14"/>
  <c r="K14" i="14" s="1"/>
  <c r="D33" i="20"/>
  <c r="D37" i="20" s="1"/>
  <c r="J33" i="20"/>
  <c r="J37" i="20" s="1"/>
  <c r="H33" i="20"/>
  <c r="H37" i="20" s="1"/>
  <c r="F33" i="20"/>
  <c r="F37" i="20" s="1"/>
  <c r="M11" i="14"/>
  <c r="M15" i="14" s="1"/>
  <c r="M16" i="14" l="1"/>
  <c r="K33" i="20"/>
  <c r="K37" i="20" s="1"/>
  <c r="L13" i="14"/>
  <c r="L14" i="14" s="1"/>
  <c r="I33" i="20"/>
  <c r="D34" i="20"/>
  <c r="D35" i="20"/>
  <c r="X10" i="20"/>
  <c r="D36" i="20"/>
  <c r="D42" i="20"/>
  <c r="X14" i="20" s="1"/>
  <c r="AD10" i="20"/>
  <c r="J36" i="20"/>
  <c r="AB10" i="20"/>
  <c r="H36" i="20"/>
  <c r="Z10" i="20"/>
  <c r="F36" i="20"/>
  <c r="J35" i="20"/>
  <c r="J34" i="20"/>
  <c r="J42" i="20"/>
  <c r="AD14" i="20" s="1"/>
  <c r="H42" i="20"/>
  <c r="AB14" i="20" s="1"/>
  <c r="H35" i="20"/>
  <c r="H34" i="20"/>
  <c r="F42" i="20"/>
  <c r="Z14" i="20" s="1"/>
  <c r="F35" i="20"/>
  <c r="F34" i="20"/>
  <c r="H58" i="14"/>
  <c r="J63" i="14"/>
  <c r="J62" i="14"/>
  <c r="J59" i="14"/>
  <c r="J58" i="14"/>
  <c r="K58" i="14"/>
  <c r="K62" i="14"/>
  <c r="K63" i="14"/>
  <c r="K59" i="14"/>
  <c r="F62" i="14"/>
  <c r="F59" i="14"/>
  <c r="F58" i="14"/>
  <c r="F63" i="14"/>
  <c r="N11" i="14"/>
  <c r="N15" i="14" s="1"/>
  <c r="I35" i="20" l="1"/>
  <c r="I37" i="20"/>
  <c r="K34" i="20"/>
  <c r="N16" i="14"/>
  <c r="K35" i="20"/>
  <c r="K36" i="20"/>
  <c r="K42" i="20"/>
  <c r="AE14" i="20" s="1"/>
  <c r="AE10" i="20"/>
  <c r="M13" i="14"/>
  <c r="M14" i="14" s="1"/>
  <c r="I36" i="20"/>
  <c r="I62" i="14"/>
  <c r="AC10" i="20"/>
  <c r="I59" i="14"/>
  <c r="I63" i="14"/>
  <c r="I42" i="20"/>
  <c r="AC14" i="20" s="1"/>
  <c r="I58" i="14"/>
  <c r="I34" i="20"/>
  <c r="D38" i="20"/>
  <c r="D57" i="14" s="1"/>
  <c r="X11" i="20"/>
  <c r="AD11" i="20"/>
  <c r="AB11" i="20"/>
  <c r="Z11" i="20"/>
  <c r="J38" i="20"/>
  <c r="J57" i="14" s="1"/>
  <c r="H38" i="20"/>
  <c r="H57" i="14" s="1"/>
  <c r="F38" i="20"/>
  <c r="F57" i="14" s="1"/>
  <c r="G59" i="14"/>
  <c r="G33" i="20"/>
  <c r="G37" i="20" s="1"/>
  <c r="E59" i="14"/>
  <c r="E33" i="20"/>
  <c r="E37" i="20" s="1"/>
  <c r="L62" i="14"/>
  <c r="L33" i="20"/>
  <c r="L37" i="20" s="1"/>
  <c r="E62" i="14"/>
  <c r="E58" i="14"/>
  <c r="L63" i="14"/>
  <c r="L59" i="14"/>
  <c r="E63" i="14"/>
  <c r="L58" i="14"/>
  <c r="G63" i="14"/>
  <c r="H59" i="14"/>
  <c r="H63" i="14"/>
  <c r="G58" i="14"/>
  <c r="H62" i="14"/>
  <c r="G62" i="14"/>
  <c r="O11" i="14"/>
  <c r="O15" i="14" s="1"/>
  <c r="D64" i="14" l="1"/>
  <c r="D65" i="14" s="1"/>
  <c r="D60" i="14"/>
  <c r="D61" i="14" s="1"/>
  <c r="K38" i="20"/>
  <c r="K57" i="14" s="1"/>
  <c r="M62" i="14"/>
  <c r="O16" i="14"/>
  <c r="M63" i="14"/>
  <c r="M59" i="14"/>
  <c r="M33" i="20"/>
  <c r="M37" i="20" s="1"/>
  <c r="AE11" i="20"/>
  <c r="M58" i="14"/>
  <c r="N13" i="14"/>
  <c r="N14" i="14" s="1"/>
  <c r="I38" i="20"/>
  <c r="I57" i="14" s="1"/>
  <c r="AC11" i="20"/>
  <c r="AF10" i="20"/>
  <c r="L36" i="20"/>
  <c r="AA10" i="20"/>
  <c r="G36" i="20"/>
  <c r="Y10" i="20"/>
  <c r="E36" i="20"/>
  <c r="E42" i="20"/>
  <c r="Y14" i="20" s="1"/>
  <c r="E35" i="20"/>
  <c r="E34" i="20"/>
  <c r="G35" i="20"/>
  <c r="G34" i="20"/>
  <c r="G42" i="20"/>
  <c r="AA14" i="20" s="1"/>
  <c r="L42" i="20"/>
  <c r="AF14" i="20" s="1"/>
  <c r="L35" i="20"/>
  <c r="L34" i="20"/>
  <c r="P11" i="14"/>
  <c r="P15" i="14" s="1"/>
  <c r="M35" i="20" l="1"/>
  <c r="M34" i="20"/>
  <c r="D66" i="14"/>
  <c r="D76" i="14" s="1"/>
  <c r="D78" i="14" s="1"/>
  <c r="D39" i="20" s="1"/>
  <c r="M42" i="20"/>
  <c r="AG14" i="20" s="1"/>
  <c r="N59" i="14"/>
  <c r="P16" i="14"/>
  <c r="M36" i="20"/>
  <c r="AG10" i="20"/>
  <c r="N63" i="14"/>
  <c r="N58" i="14"/>
  <c r="N62" i="14"/>
  <c r="N33" i="20"/>
  <c r="O13" i="14"/>
  <c r="O14" i="14" s="1"/>
  <c r="Y11" i="20"/>
  <c r="AF11" i="20"/>
  <c r="AA11" i="20"/>
  <c r="L38" i="20"/>
  <c r="L57" i="14" s="1"/>
  <c r="G38" i="20"/>
  <c r="E38" i="20"/>
  <c r="E57" i="14" s="1"/>
  <c r="I64" i="14"/>
  <c r="I65" i="14" s="1"/>
  <c r="I60" i="14"/>
  <c r="I61" i="14" s="1"/>
  <c r="Q11" i="14"/>
  <c r="Q15" i="14" s="1"/>
  <c r="M38" i="20" l="1"/>
  <c r="M57" i="14" s="1"/>
  <c r="M60" i="14" s="1"/>
  <c r="M61" i="14" s="1"/>
  <c r="G57" i="14"/>
  <c r="G60" i="14" s="1"/>
  <c r="G61" i="14" s="1"/>
  <c r="N34" i="20"/>
  <c r="N37" i="20"/>
  <c r="O33" i="20"/>
  <c r="O37" i="20" s="1"/>
  <c r="O59" i="14"/>
  <c r="AG11" i="20"/>
  <c r="Q16" i="14"/>
  <c r="O62" i="14"/>
  <c r="N42" i="20"/>
  <c r="AH14" i="20" s="1"/>
  <c r="AH10" i="20"/>
  <c r="N35" i="20"/>
  <c r="O63" i="14"/>
  <c r="N36" i="20"/>
  <c r="O58" i="14"/>
  <c r="P13" i="14"/>
  <c r="P14" i="14" s="1"/>
  <c r="D40" i="20"/>
  <c r="D41" i="20" s="1"/>
  <c r="X13" i="20" s="1"/>
  <c r="X12" i="20"/>
  <c r="I66" i="14"/>
  <c r="I76" i="14" s="1"/>
  <c r="I78" i="14" s="1"/>
  <c r="I39" i="20" s="1"/>
  <c r="H64" i="14"/>
  <c r="H65" i="14" s="1"/>
  <c r="H60" i="14"/>
  <c r="H61" i="14" s="1"/>
  <c r="L64" i="14"/>
  <c r="L65" i="14" s="1"/>
  <c r="L60" i="14"/>
  <c r="L61" i="14" s="1"/>
  <c r="F64" i="14"/>
  <c r="F65" i="14" s="1"/>
  <c r="F60" i="14"/>
  <c r="F61" i="14" s="1"/>
  <c r="K64" i="14"/>
  <c r="K65" i="14" s="1"/>
  <c r="K60" i="14"/>
  <c r="K61" i="14" s="1"/>
  <c r="E64" i="14"/>
  <c r="E65" i="14" s="1"/>
  <c r="E60" i="14"/>
  <c r="E61" i="14" s="1"/>
  <c r="J64" i="14"/>
  <c r="J65" i="14" s="1"/>
  <c r="J60" i="14"/>
  <c r="J61" i="14" s="1"/>
  <c r="R11" i="14"/>
  <c r="R15" i="14" s="1"/>
  <c r="M64" i="14" l="1"/>
  <c r="M65" i="14" s="1"/>
  <c r="M66" i="14" s="1"/>
  <c r="M76" i="14" s="1"/>
  <c r="M78" i="14" s="1"/>
  <c r="M39" i="20" s="1"/>
  <c r="G64" i="14"/>
  <c r="G65" i="14" s="1"/>
  <c r="G66" i="14" s="1"/>
  <c r="G76" i="14" s="1"/>
  <c r="G78" i="14" s="1"/>
  <c r="G39" i="20" s="1"/>
  <c r="G40" i="20" s="1"/>
  <c r="G41" i="20" s="1"/>
  <c r="AA13" i="20" s="1"/>
  <c r="O35" i="20"/>
  <c r="AH11" i="20"/>
  <c r="O42" i="20"/>
  <c r="AI14" i="20" s="1"/>
  <c r="O36" i="20"/>
  <c r="AI10" i="20"/>
  <c r="O34" i="20"/>
  <c r="R16" i="14"/>
  <c r="P62" i="14"/>
  <c r="N38" i="20"/>
  <c r="P59" i="14"/>
  <c r="P33" i="20"/>
  <c r="P58" i="14"/>
  <c r="P63" i="14"/>
  <c r="Q13" i="14"/>
  <c r="Q14" i="14" s="1"/>
  <c r="D43" i="20"/>
  <c r="D45" i="20" s="1"/>
  <c r="I40" i="20"/>
  <c r="I41" i="20" s="1"/>
  <c r="AC13" i="20" s="1"/>
  <c r="AC12" i="20"/>
  <c r="F66" i="14"/>
  <c r="F76" i="14" s="1"/>
  <c r="J66" i="14"/>
  <c r="J76" i="14" s="1"/>
  <c r="J78" i="14" s="1"/>
  <c r="J39" i="20" s="1"/>
  <c r="E66" i="14"/>
  <c r="E76" i="14" s="1"/>
  <c r="L66" i="14"/>
  <c r="L76" i="14" s="1"/>
  <c r="L78" i="14" s="1"/>
  <c r="L39" i="20" s="1"/>
  <c r="H66" i="14"/>
  <c r="H76" i="14" s="1"/>
  <c r="K66" i="14"/>
  <c r="K76" i="14" s="1"/>
  <c r="K78" i="14" s="1"/>
  <c r="K39" i="20" s="1"/>
  <c r="AA12" i="20" l="1"/>
  <c r="N57" i="14"/>
  <c r="N64" i="14" s="1"/>
  <c r="N65" i="14" s="1"/>
  <c r="P42" i="20"/>
  <c r="AJ14" i="20" s="1"/>
  <c r="P37" i="20"/>
  <c r="O38" i="20"/>
  <c r="AI11" i="20"/>
  <c r="AJ10" i="20"/>
  <c r="P36" i="20"/>
  <c r="Q33" i="20"/>
  <c r="AK10" i="20" s="1"/>
  <c r="Q59" i="14"/>
  <c r="P34" i="20"/>
  <c r="Q58" i="14"/>
  <c r="Q63" i="14"/>
  <c r="P35" i="20"/>
  <c r="Q62" i="14"/>
  <c r="R13" i="14"/>
  <c r="R14" i="14" s="1"/>
  <c r="D46" i="20"/>
  <c r="D47" i="20"/>
  <c r="I43" i="20"/>
  <c r="K40" i="20"/>
  <c r="K41" i="20" s="1"/>
  <c r="AE13" i="20" s="1"/>
  <c r="AE12" i="20"/>
  <c r="M40" i="20"/>
  <c r="M41" i="20" s="1"/>
  <c r="AG13" i="20" s="1"/>
  <c r="AG12" i="20"/>
  <c r="J40" i="20"/>
  <c r="J41" i="20" s="1"/>
  <c r="AD13" i="20" s="1"/>
  <c r="AD12" i="20"/>
  <c r="G43" i="20"/>
  <c r="L40" i="20"/>
  <c r="L41" i="20" s="1"/>
  <c r="AF13" i="20" s="1"/>
  <c r="AF12" i="20"/>
  <c r="F78" i="14"/>
  <c r="F39" i="20" s="1"/>
  <c r="E78" i="14"/>
  <c r="E39" i="20" s="1"/>
  <c r="O57" i="14" l="1"/>
  <c r="O64" i="14" s="1"/>
  <c r="O65" i="14" s="1"/>
  <c r="Q42" i="20"/>
  <c r="AK14" i="20" s="1"/>
  <c r="N60" i="14"/>
  <c r="N61" i="14" s="1"/>
  <c r="N66" i="14" s="1"/>
  <c r="N76" i="14" s="1"/>
  <c r="N78" i="14" s="1"/>
  <c r="N39" i="20" s="1"/>
  <c r="Q35" i="20"/>
  <c r="Q37" i="20"/>
  <c r="Q34" i="20"/>
  <c r="Q36" i="20"/>
  <c r="R33" i="20"/>
  <c r="R42" i="20" s="1"/>
  <c r="AL14" i="20" s="1"/>
  <c r="P38" i="20"/>
  <c r="AJ11" i="20"/>
  <c r="R58" i="14"/>
  <c r="R63" i="14"/>
  <c r="R59" i="14"/>
  <c r="R62" i="14"/>
  <c r="D48" i="20"/>
  <c r="D49" i="20" s="1"/>
  <c r="X16" i="20" s="1"/>
  <c r="X15" i="20"/>
  <c r="E40" i="20"/>
  <c r="E41" i="20" s="1"/>
  <c r="Y13" i="20" s="1"/>
  <c r="Y12" i="20"/>
  <c r="M43" i="20"/>
  <c r="K43" i="20"/>
  <c r="G46" i="20"/>
  <c r="G45" i="20"/>
  <c r="G47" i="20"/>
  <c r="L43" i="20"/>
  <c r="F40" i="20"/>
  <c r="F41" i="20" s="1"/>
  <c r="Z13" i="20" s="1"/>
  <c r="Z12" i="20"/>
  <c r="J43" i="20"/>
  <c r="I46" i="20"/>
  <c r="I45" i="20"/>
  <c r="I47" i="20"/>
  <c r="H78" i="14"/>
  <c r="H39" i="20" s="1"/>
  <c r="X26" i="20" l="1"/>
  <c r="Q38" i="20"/>
  <c r="Q57" i="14" s="1"/>
  <c r="N40" i="20"/>
  <c r="N41" i="20" s="1"/>
  <c r="AH12" i="20"/>
  <c r="P57" i="14"/>
  <c r="P64" i="14" s="1"/>
  <c r="P65" i="14" s="1"/>
  <c r="R35" i="20"/>
  <c r="R34" i="20"/>
  <c r="O60" i="14"/>
  <c r="O61" i="14" s="1"/>
  <c r="O66" i="14" s="1"/>
  <c r="O76" i="14" s="1"/>
  <c r="O78" i="14" s="1"/>
  <c r="O39" i="20" s="1"/>
  <c r="R36" i="20"/>
  <c r="R37" i="20"/>
  <c r="AK11" i="20"/>
  <c r="AL10" i="20"/>
  <c r="X21" i="20" s="1"/>
  <c r="D50" i="20"/>
  <c r="E43" i="20"/>
  <c r="E45" i="20" s="1"/>
  <c r="G48" i="20"/>
  <c r="G49" i="20" s="1"/>
  <c r="AA16" i="20" s="1"/>
  <c r="H40" i="20"/>
  <c r="H41" i="20" s="1"/>
  <c r="AB13" i="20" s="1"/>
  <c r="AB12" i="20"/>
  <c r="AC15" i="20"/>
  <c r="I48" i="20"/>
  <c r="I49" i="20" s="1"/>
  <c r="J46" i="20"/>
  <c r="J47" i="20"/>
  <c r="J45" i="20"/>
  <c r="K46" i="20"/>
  <c r="K47" i="20"/>
  <c r="K45" i="20"/>
  <c r="M45" i="20"/>
  <c r="M46" i="20"/>
  <c r="M47" i="20"/>
  <c r="F43" i="20"/>
  <c r="AA15" i="20"/>
  <c r="L47" i="20"/>
  <c r="L46" i="20"/>
  <c r="L45" i="20"/>
  <c r="Q64" i="14" l="1"/>
  <c r="Q65" i="14" s="1"/>
  <c r="Q60" i="14"/>
  <c r="Q61" i="14" s="1"/>
  <c r="AI12" i="20"/>
  <c r="O40" i="20"/>
  <c r="O41" i="20" s="1"/>
  <c r="R38" i="20"/>
  <c r="AH13" i="20"/>
  <c r="N43" i="20"/>
  <c r="P60" i="14"/>
  <c r="P61" i="14" s="1"/>
  <c r="P66" i="14" s="1"/>
  <c r="P76" i="14" s="1"/>
  <c r="P78" i="14" s="1"/>
  <c r="P39" i="20" s="1"/>
  <c r="AL11" i="20"/>
  <c r="X22" i="20" s="1"/>
  <c r="E47" i="20"/>
  <c r="E46" i="20"/>
  <c r="G50" i="20"/>
  <c r="AF15" i="20"/>
  <c r="AD15" i="20"/>
  <c r="J48" i="20"/>
  <c r="J49" i="20" s="1"/>
  <c r="AE15" i="20"/>
  <c r="K48" i="20"/>
  <c r="K49" i="20" s="1"/>
  <c r="AG15" i="20"/>
  <c r="M48" i="20"/>
  <c r="M49" i="20" s="1"/>
  <c r="I50" i="20"/>
  <c r="AC16" i="20"/>
  <c r="H43" i="20"/>
  <c r="F45" i="20"/>
  <c r="F46" i="20"/>
  <c r="F47" i="20"/>
  <c r="L48" i="20"/>
  <c r="L49" i="20" s="1"/>
  <c r="Q66" i="14" l="1"/>
  <c r="Q76" i="14" s="1"/>
  <c r="Q78" i="14" s="1"/>
  <c r="Q39" i="20" s="1"/>
  <c r="Q40" i="20" s="1"/>
  <c r="Q41" i="20" s="1"/>
  <c r="AK13" i="20" s="1"/>
  <c r="AJ12" i="20"/>
  <c r="P40" i="20"/>
  <c r="P41" i="20" s="1"/>
  <c r="N45" i="20"/>
  <c r="N46" i="20"/>
  <c r="N47" i="20"/>
  <c r="R57" i="14"/>
  <c r="R60" i="14" s="1"/>
  <c r="R61" i="14" s="1"/>
  <c r="AI13" i="20"/>
  <c r="O43" i="20"/>
  <c r="E48" i="20"/>
  <c r="E49" i="20" s="1"/>
  <c r="Y16" i="20" s="1"/>
  <c r="Y15" i="20"/>
  <c r="Z15" i="20"/>
  <c r="H45" i="20"/>
  <c r="H47" i="20"/>
  <c r="H46" i="20"/>
  <c r="J50" i="20"/>
  <c r="AD16" i="20"/>
  <c r="M50" i="20"/>
  <c r="AG16" i="20"/>
  <c r="L50" i="20"/>
  <c r="AF16" i="20"/>
  <c r="K50" i="20"/>
  <c r="AE16" i="20"/>
  <c r="F48" i="20"/>
  <c r="F49" i="20" s="1"/>
  <c r="AK12" i="20" l="1"/>
  <c r="Q43" i="20"/>
  <c r="Q46" i="20" s="1"/>
  <c r="O46" i="20"/>
  <c r="O47" i="20"/>
  <c r="O45" i="20"/>
  <c r="R64" i="14"/>
  <c r="R65" i="14" s="1"/>
  <c r="R66" i="14" s="1"/>
  <c r="R76" i="14" s="1"/>
  <c r="R78" i="14" s="1"/>
  <c r="R39" i="20" s="1"/>
  <c r="AH15" i="20"/>
  <c r="N48" i="20"/>
  <c r="AJ13" i="20"/>
  <c r="P43" i="20"/>
  <c r="E50" i="20"/>
  <c r="AB15" i="20"/>
  <c r="H48" i="20"/>
  <c r="H49" i="20" s="1"/>
  <c r="F50" i="20"/>
  <c r="Z16" i="20"/>
  <c r="Q45" i="20" l="1"/>
  <c r="Q47" i="20"/>
  <c r="AL12" i="20"/>
  <c r="X23" i="20" s="1"/>
  <c r="R40" i="20"/>
  <c r="R41" i="20" s="1"/>
  <c r="P46" i="20"/>
  <c r="P47" i="20"/>
  <c r="P45" i="20"/>
  <c r="N49" i="20"/>
  <c r="AH16" i="20" s="1"/>
  <c r="O48" i="20"/>
  <c r="AI15" i="20"/>
  <c r="H50" i="20"/>
  <c r="AB16" i="20"/>
  <c r="AK15" i="20" l="1"/>
  <c r="Q48" i="20"/>
  <c r="Q49" i="20" s="1"/>
  <c r="AK16" i="20" s="1"/>
  <c r="P48" i="20"/>
  <c r="P49" i="20" s="1"/>
  <c r="AJ16" i="20" s="1"/>
  <c r="AJ15" i="20"/>
  <c r="N50" i="20"/>
  <c r="O49" i="20"/>
  <c r="AI16" i="20" s="1"/>
  <c r="AL13" i="20"/>
  <c r="X24" i="20" s="1"/>
  <c r="X25" i="20" s="1"/>
  <c r="X27" i="20" s="1"/>
  <c r="R43" i="20"/>
  <c r="Q50" i="20" l="1"/>
  <c r="P50" i="20"/>
  <c r="O50" i="20"/>
  <c r="R47" i="20"/>
  <c r="R45" i="20"/>
  <c r="R46" i="20"/>
  <c r="R48" i="20" l="1"/>
  <c r="R49" i="20" s="1"/>
  <c r="AL16" i="20" s="1"/>
  <c r="X30" i="20" s="1"/>
  <c r="AL15" i="20"/>
  <c r="X28" i="20" s="1"/>
  <c r="X29" i="20" s="1"/>
  <c r="R50" i="20" l="1"/>
  <c r="U53" i="20" s="1"/>
  <c r="U58" i="20" s="1"/>
  <c r="X31" i="20"/>
  <c r="X33" i="20" s="1"/>
</calcChain>
</file>

<file path=xl/sharedStrings.xml><?xml version="1.0" encoding="utf-8"?>
<sst xmlns="http://schemas.openxmlformats.org/spreadsheetml/2006/main" count="1564" uniqueCount="636">
  <si>
    <t>Handleiding</t>
  </si>
  <si>
    <t>In dit tabblad beschrijven we stap voor stap de wijze waarop de rekentool kosten wijkverpleging gebruikt dient te worden.</t>
  </si>
  <si>
    <t>Stap 1. Handleiding</t>
  </si>
  <si>
    <t>0.</t>
  </si>
  <si>
    <t>Voor de betekenis van de verschillende kleurenvelden kunt u onderstaande legenda gebruiken. De lichtgroene velden dient u in te vullen.</t>
  </si>
  <si>
    <t>Stap 2. Invulblad</t>
  </si>
  <si>
    <t>1.</t>
  </si>
  <si>
    <r>
      <t xml:space="preserve">Vul bij 'kosten van de beroepskracht' de schalen en de gewogen gemiddelde periodiek in voor wijkverpleging. Vul vervolgens in welk percentage van de functiemix wordt ingezet voor inhuur. Tot slot vul je voor de schalen en periodieken het aantal fte in voor de wijkverpleging. De functiemix wordt vervolgens automatisch berekend.
</t>
    </r>
    <r>
      <rPr>
        <b/>
        <sz val="8"/>
        <color theme="3"/>
        <rFont val="Segoe UI"/>
        <family val="2"/>
      </rPr>
      <t>LET OP: DE REEDS INGEVULDE PERIODIEK IS EEN VOORBEELD, DIE TIJDENS HET INVULLEN AANGEPAST DIENT TE WORDEN.</t>
    </r>
  </si>
  <si>
    <t xml:space="preserve"> </t>
  </si>
  <si>
    <t>1a.</t>
  </si>
  <si>
    <t>De vooringevulde schalen en periodieken dienen uitdrukkelijk als suggestie. Het is mogelijk om dezelfde schaal meerdere keren te selecteren, waardoor er meerdere periodieken voor dezelfde schaal kunnen worden gekozen indien dit wenselijk is. Een schaal/periodiek-combinatie kan ook leeg worden gelaten, let er dan op dat het vak voor de schalenmix ook leeg wordt gelaten. Het bruto uurloon behorend bij de gekozen schaal en periodiek wordt vervolgens met de functies index en vergelijken gezocht op het tabblad CAO VVT. Het is mogelijk om het bruto uurloon te indexeren.</t>
  </si>
  <si>
    <t>2.</t>
  </si>
  <si>
    <t>Vul vervolgens de gemiddelde opslag voor ORT in (op totaalniveau of per schaal), in procenten en indien deze in de CAO zijn afgesproken, de eenmalige uitkeringen per FTE in euro's.</t>
  </si>
  <si>
    <t>3.</t>
  </si>
  <si>
    <t>Vervolgens kunnen de sociale lasten worden ingevuld. Dit kan op twee manieren, door een vast percentage in te vullen (dat daarmee geldt voor alle schalen) of door dit zelf te berekenen. In de eerste vraag in het blok Sociale lasten kiest u of u wilt werken met een 'opslag' (vaste opslag) of 'berekening'. Indien u kiest voor een vaste opslag, dan kunt u vervolgens uw eigen opslagpercentage invullen. Indien u kiest voor een berekening, wordt op basis van de werkelijke percentages per caoschaal een opslag berekend, hiervoor dient u een aantal percentages zelf in te vullen op basis van de eigen situatie.</t>
  </si>
  <si>
    <t>4.</t>
  </si>
  <si>
    <t>De niet-productieve uren kunnen worden ingevuld door deze uit te splitsen naar de verschillende categorieën. Hier kan een percentage worden ingevuld voor aanvullend verlof, ziekteverzuim (hiervoor wordt een suggestie gegeven), doorbetaalde pauzes, scholing, professionele ontwikkeling, administratie en overleg en no-show. Voor het insturen van het rekenmodel naar zorgverzekeraars is het verplicht om percentages in te vullen voor verlof, aanvullend verlof, ziekteverzuim en zakelijke reistijd. Vul tevens het aantal declarabele uren per jaar voor ingehuurd personeel in (indien van toepassing).</t>
  </si>
  <si>
    <t>5.</t>
  </si>
  <si>
    <t xml:space="preserve">Vul vervolgens bij reiskosten de gemiddelde materiële reiskosten per declarabel uur in. Reiskosten moeten worden omgerekend naar kosten per declarabel uur en in euro's worden ingevuld. </t>
  </si>
  <si>
    <t>6.</t>
  </si>
  <si>
    <t xml:space="preserve">Vul bij overheadkosten de procentuele kosten (als percentage van totale kosten) voor het overheadpersoneel, inhuur/uitbesteding van overheadtaken, materiële overheadkosten, kosten voor vastgoed en overige materiële personele kosten in als percentage van de totale kosten. Definities staan op het tabblad "Uitgangspunten". Voor vastgoed betreft het hier de vastgoedkosten die zijn toe te schrijven aan de geleverde zorg plus de vastgoedkosten die gepaard gaat met overheadpersoneel/-diensten (kantoren). Deze kosten worden ingevuld als % van de totale kosten. Vervolgens wordt onderaan elk tabblad dit percentage van de totale kosten omgerekend naar een opslag op het uurloon primair proces door de percentages te delen door het percentage voor de kosten van het personeel voor het primair proces. </t>
  </si>
  <si>
    <t>7.</t>
  </si>
  <si>
    <t>Vul vervolgens de opslagen in voor risico, marge en innovatie als percentage. Indien het rekenmodel wordt ingestuurd naar de zorgverzekeraar en er worden percentages opgenomen bij respectievelijk risico-opslag, innovatie en marge, dan is hierbij een toelichting per onderwerp verplicht. Deze kan worden op het tabblad "Stap 4. Algemene toelichting".</t>
  </si>
  <si>
    <t xml:space="preserve">8. </t>
  </si>
  <si>
    <t>Vul tot slot de overige opbrengsten in. Dit betreft opbrengsten buiten het integraal tarief Zvw wijkverpleging. Ook zorg binnen de Zvw wijkverpleging die op een andere manier wordt bekostigd (zoals een regionale lumpsum afspraak voor onplanbare nachtzorg, thuiszorgtechnologie en netwerkzorg dementie) valt buiten beschouwing van deze rekentool (zowel in de kosten als in de opbrengsten). Vul eerst de totale opbrengst voor de organisatie per jaar in. Geef vervolgens aan welk deel van de opbrengst betrekking heeft op de Zvw wijkverpleging.</t>
  </si>
  <si>
    <t>Stap 3. Uitkomsten rekentool</t>
  </si>
  <si>
    <t xml:space="preserve">Op dit tabblad wordt op basis van de cao-afspraken en de ingevulde gegevens de bruto en netto gewogen kostprijs per uur berekend. De uiteindelijke gewogen kostprijs staat helemaal rechts in de tabel op de regel die wordt aangegeven met "gewogen totale kosten per uur netto". Een grafische weergave van de opbouw van de kostprijs staat hier boven van. </t>
  </si>
  <si>
    <t>Stap 4. Algemene toelichting</t>
  </si>
  <si>
    <t>Op dit tabblad kan een algemene toelichting worden gegeven bij de input die is geleverd op de overige tabbladen. Daarnaast worden een aantal algemene organisatiegegevens uitgevraagd.</t>
  </si>
  <si>
    <t>Integrale kostprijs per uur wijkverpleging - cao VVT</t>
  </si>
  <si>
    <t>Vul hier de benodigde gegevens in (groene cellen). Voor de legenda en uitleg zie het tabblad 'Stap 1. Handleiding'.</t>
  </si>
  <si>
    <t>Opbouw van de kosten</t>
  </si>
  <si>
    <t>Kosten van de beroepskracht</t>
  </si>
  <si>
    <t>Salarisschaal</t>
  </si>
  <si>
    <t>Indexatie %</t>
  </si>
  <si>
    <t>Leerlingen</t>
  </si>
  <si>
    <t>Inhuurkosten*</t>
  </si>
  <si>
    <t>* Dit zijn de inhuurkosten per uur incl. alle opslagen zoals sociale lasten, reiskosten, overheadkosten etc. Houd hierbij rekening dat u later nog een correctie kan aanbrengen voor de niet-productieve uren.</t>
  </si>
  <si>
    <t>Periodiek (gewogen gemiddelde)</t>
  </si>
  <si>
    <t>n.v.t.</t>
  </si>
  <si>
    <t>Bruto uurloon geïndexeerd</t>
  </si>
  <si>
    <t>Vul hier indien nodig het indexatiepercentage t.o.v. het bruto-uurloon. De inhuurkosten worden niet geïndexeerd.</t>
  </si>
  <si>
    <t>Bruto uurloon o.b.v. cao VVT</t>
  </si>
  <si>
    <t>Wettelijk minimumloon per 1 januari 2023</t>
  </si>
  <si>
    <t>Schalenmix</t>
  </si>
  <si>
    <t>Vul hier het percentage van de functiemix in voor de inhuur.</t>
  </si>
  <si>
    <t>Gemiddeld aantal fte voor Zvw wijkverpleging</t>
  </si>
  <si>
    <t>Vul hier het gemiddeld aantal fte per jaar per loonschaal/periodiek in voor de Zvw wijkverpleging.</t>
  </si>
  <si>
    <t>Schalenmix eigen personeel (PIL)</t>
  </si>
  <si>
    <t>Totaal schalenmix + inhuur %</t>
  </si>
  <si>
    <t>Onregelmatigheidstoeslag (ORT)</t>
  </si>
  <si>
    <t xml:space="preserve">Wilt u het ORT percentage voor alle schalen gelijk houden? </t>
  </si>
  <si>
    <t>Ja</t>
  </si>
  <si>
    <t>Totaal</t>
  </si>
  <si>
    <t>Opslag ORT</t>
  </si>
  <si>
    <t>Van toepassing op avond/nacht/weekend-diensten. Houdt hierbij rekening dat de correctie voor productiviteit ook over de opslag ort plaatsvindt.</t>
  </si>
  <si>
    <t>ORT: daadwerkelijk gebruikte percentages</t>
  </si>
  <si>
    <t>Cao-gebonden kosten</t>
  </si>
  <si>
    <t>Opslag eindejaarsuitkering</t>
  </si>
  <si>
    <t>Op basis van artikel 4.2.11</t>
  </si>
  <si>
    <t>Minimale eindejaarsuitkering</t>
  </si>
  <si>
    <t>Op basis van artikel 4.2.11. Op basis van de gehanteerde weging zoals ingevuld op het tabblad CAO VVT.</t>
  </si>
  <si>
    <t>Opslag vakantiegeld</t>
  </si>
  <si>
    <t>Op basis van artikel 4.2.12</t>
  </si>
  <si>
    <t>Minimale vakantietoeslag</t>
  </si>
  <si>
    <t>Op basis van artikel 4.2.12, minimum toeslag gedeeld door gemiddeld aantal uren op jaarbasis. Op basis van de gehanteerde weging zoals ingevuld op het tabblad CAO VVT.</t>
  </si>
  <si>
    <t>Eenmalige uitkeringen (totaal per FTE, in euro)</t>
  </si>
  <si>
    <t>Eenmalig uitkeringen die voortkomen uit CAO afspraken, totaal per FTE</t>
  </si>
  <si>
    <t>Sociale lasten</t>
  </si>
  <si>
    <t>Manier van berekening</t>
  </si>
  <si>
    <t>Berekening</t>
  </si>
  <si>
    <t>Er kan zowel met één "opslag' worden gerekend, als met een stapsgewijze berekening</t>
  </si>
  <si>
    <t>Sociale lasten: opslag</t>
  </si>
  <si>
    <t>%</t>
  </si>
  <si>
    <t>Opslag sociale lasten</t>
  </si>
  <si>
    <t>Voor definitie zie tabblad uitgangspunten</t>
  </si>
  <si>
    <t>Sociale lasten: berekening</t>
  </si>
  <si>
    <t>Fulltime salaris</t>
  </si>
  <si>
    <t>OP premie per jaar</t>
  </si>
  <si>
    <t>Werkgeversdeel OP (obv cao)</t>
  </si>
  <si>
    <t>AP premie per jaar</t>
  </si>
  <si>
    <t>Werkgeversdeel AP (obv cao)</t>
  </si>
  <si>
    <t>Totaal werkgeversdeel pensioenpremies</t>
  </si>
  <si>
    <t>% vast</t>
  </si>
  <si>
    <t>% flexibel</t>
  </si>
  <si>
    <t>totaal</t>
  </si>
  <si>
    <t>WAO / WIA (IVA en WGA)</t>
  </si>
  <si>
    <t>WW</t>
  </si>
  <si>
    <t>ZVW</t>
  </si>
  <si>
    <t>WHK</t>
  </si>
  <si>
    <t>Premie is afhankelijk van grote van werkgever obv premieplichtig loon; het UWV heeft een aparte tool waarmee een inschatting kan worden gemaakt</t>
  </si>
  <si>
    <t>WGA eigen risico; herverzekerd</t>
  </si>
  <si>
    <t>Eigenrisicodragerschap; keuze van werkgever voor privaat, publiekelijk of niet verzekeren</t>
  </si>
  <si>
    <t>Totaal sociale lasten (excl. pensioenpremies)</t>
  </si>
  <si>
    <t>Totale opslag sociale lasten</t>
  </si>
  <si>
    <t>Sociale lasten: daadwerkelijk gebruikte percentages</t>
  </si>
  <si>
    <t>Niet-productieve uren</t>
  </si>
  <si>
    <t>Productiviteit als:</t>
  </si>
  <si>
    <t>Opsplitsing</t>
  </si>
  <si>
    <t>De productiviteit kan alleen opgesplitst worden ingevuld. Voor het insturen van het rekenmodel naar zorgverzekeraars is het verplicht om percentages in te vullen voor verlof, aanvullend verlof, ziekteverzuim en zakelijke reistijd.</t>
  </si>
  <si>
    <t>FWG-schaal</t>
  </si>
  <si>
    <t>Inhuurkosten</t>
  </si>
  <si>
    <t>Periodiek</t>
  </si>
  <si>
    <t>Bruto uren</t>
  </si>
  <si>
    <t>Gewogen gemiddelde (excl. inhuur)</t>
  </si>
  <si>
    <t>Gemiddeld aantal uren op jaarbasis (bijlage 2 algemene bepaling 20), alleen doorbetaling van loon, kosten voor vervanging vallen onder overhead. Voor de inhuur wordt uitgegaan van 100% productiviteit als basis.</t>
  </si>
  <si>
    <t>Ziekteverzuim (in procenten)</t>
  </si>
  <si>
    <t>Gemiddeld ziekteverzuim</t>
  </si>
  <si>
    <t>Verlof (in procenten)</t>
  </si>
  <si>
    <t>Op basis van artikel 6.1.1: 144 wettelijke, 58,4 bovenwettelijke en 35 extra bovenwettelijke vakantie-uren.</t>
  </si>
  <si>
    <t>Aanvullend verlof (in procenten)</t>
  </si>
  <si>
    <t>Bijvoorbeeld leeftijdsgebonden verlof op basis van artikel 6</t>
  </si>
  <si>
    <t>Doorbetaalde pauzes (in procenten)</t>
  </si>
  <si>
    <t>Doorbetaalde pauzes per FTE</t>
  </si>
  <si>
    <t>Scholing (in procenten)</t>
  </si>
  <si>
    <t>Dit betreft tijd voor opleiding en scholing</t>
  </si>
  <si>
    <t>Professionele ontwikkeling, bijvoorbeeld reflectie (in procenten)</t>
  </si>
  <si>
    <t>Bijvoorbeeld teamreflectie, supervisie of intervisie</t>
  </si>
  <si>
    <t>Zakelijke reistijd (in procenten)</t>
  </si>
  <si>
    <t>Het gaat hierbij om de zakelijke reistijd tussen cliënten</t>
  </si>
  <si>
    <t>Administratie, overleg en planningstaken (in procenten)</t>
  </si>
  <si>
    <t>Bijvoorbeeld administratie, roostering &amp; planning, organisatieoverleg, kwaliteitstaken, BHV, ketenoverleg en overige overheadgerelateerde taken</t>
  </si>
  <si>
    <t>Cliënt niet aanwezig (no-show) (in procenten)</t>
  </si>
  <si>
    <t>Uren per FTE waarvan kosten niet te verhalen zijn vanwege no-show</t>
  </si>
  <si>
    <t>Anders, namelijk: (in procenten)</t>
  </si>
  <si>
    <t xml:space="preserve">Vul hier indirecte tijd in die ontbreekt in de categoriën. Bijvoorbeeld Covidvaccinaties of andere niet cliëntgebonden zorgactiviteiten. </t>
  </si>
  <si>
    <t>Netto uren</t>
  </si>
  <si>
    <t>Productiviteit %</t>
  </si>
  <si>
    <t>Totaal aantal declarabele uren per jaar (incl. inhuur)</t>
  </si>
  <si>
    <t>Vul voor de ingehuurde formatie het totaal aantal declarabele uren per jaar in.</t>
  </si>
  <si>
    <t>Reiskosten</t>
  </si>
  <si>
    <t>Kosten/uur</t>
  </si>
  <si>
    <t>Materiële kosten woon-werkverkeer per declarabel uur</t>
  </si>
  <si>
    <t>Materiële kosten werk-werkverkeer per declarabel uur</t>
  </si>
  <si>
    <t>Totale materiële reiskosten</t>
  </si>
  <si>
    <t>Overheadkosten</t>
  </si>
  <si>
    <t>Gemiddeld %</t>
  </si>
  <si>
    <t>Kosten overheadpersoneel (% van totale kosten)</t>
  </si>
  <si>
    <t>Inhuur / uitbesteding overheadtaken (% van totale kosten)</t>
  </si>
  <si>
    <t>Materiële overheadkosten (% van totale kosten)</t>
  </si>
  <si>
    <t>Totale overheadkosten (% van totale kosten)</t>
  </si>
  <si>
    <t>Kosten voor vastgoed gerelateerd aan dit product (% van totale kosten)</t>
  </si>
  <si>
    <t>Overige materiële personele kosten (% van totale kosten)</t>
  </si>
  <si>
    <t>Risico, innovatie en marge</t>
  </si>
  <si>
    <t>Opslag voor risico</t>
  </si>
  <si>
    <t>Ondernemingen dragen verantwoordelijkheid voor het voortbestaan van hun organisatie. Dit komt met risico’s. Risico-opslag is een vergoeding voor het dragen van een risico (d.w.z. een post voor onvoorziene kosten). Indien een percentage is opgenomen, deze graag toelichten op tabblad "Stap 4. Algemene toelichting".</t>
  </si>
  <si>
    <t>Opslag voor innovatie</t>
  </si>
  <si>
    <t>Hieronder vallen innovatieprojecten van diverse aard. Indien een percentage is opgenomen, deze graag toelichten op tabblad "Stap 4. Algemene toelichting".</t>
  </si>
  <si>
    <t>Opslag voor marge</t>
  </si>
  <si>
    <t>Met marge wordt bedoeld een opslag op de kostprijs die leidt tot een verkoopprijs en positief resultaat. Indien een percentage is opgenomen, deze graag toelichten op tabblad "Stap 4. Algemene toelichting".</t>
  </si>
  <si>
    <t>Totale opslag risico en innovatie</t>
  </si>
  <si>
    <t>TOTALE KOSTEN</t>
  </si>
  <si>
    <t>Gemiddelde overhead</t>
  </si>
  <si>
    <t>AANDEEL TOTALE KOSTEN</t>
  </si>
  <si>
    <t>OPSLAG OP PRIMAIR PROCES</t>
  </si>
  <si>
    <t>Kosten personeel primair proces</t>
  </si>
  <si>
    <t>OVERIGE OPBRENGSTEN (buiten het integrale Zvw tarief)</t>
  </si>
  <si>
    <t>Totale opbrengst per jaar</t>
  </si>
  <si>
    <t>Waarvan Zvw wijk-verpleging (%)</t>
  </si>
  <si>
    <t>Opbrengsten Zvw wijk-verpleging</t>
  </si>
  <si>
    <t>Subsidies rondom opleiden</t>
  </si>
  <si>
    <t>Vul hier de te verwachten opbrengsten vanuit subsidies rondom opleiden in, die tegenover (o.a.) de opgegeven kostprijselementen staan. Eerst het totaal, vervolgens kun je aangeven welk deel op Zvw wijkverpleging betrekking heeft (als het bijvoorbeeld een organisatiebrede opbrengst betreft).</t>
  </si>
  <si>
    <t>Overige subsidies</t>
  </si>
  <si>
    <t>Vul hier de te verwachten opbrengsten vanuit overige subsidies in, die tegenover (o.a.) de opgegeven kostprijselementen staan. Eerst het totaal, vervolgens kun je aangeven welk deel op Zvw wijkverpleging betrekking heeft (als het bijvoorbeeld een organisatiebrede opbrengst betreft).</t>
  </si>
  <si>
    <t>Overige opbrengsten</t>
  </si>
  <si>
    <t>Vul hier de te verwachten overige opbrengsten in, die tegenover (o.a.) de opgegeven kostprijselementen staan. Eerst het totaal, vervolgens kun je aangeven welk deel op Zvw wijkverpleging betrekking heeft (als het bijvoorbeeld een organisatiebrede opbrengst betreft). Let op: zorg binnen de Zvw wijkverpleging die op een andere manier dan in het integraal tarief wordt bekostigd, valt buiten beschouwing.</t>
  </si>
  <si>
    <t>Totaal subsidies</t>
  </si>
  <si>
    <t>Berekening gewogen kostprijs wijkverpleging</t>
  </si>
  <si>
    <t>Gewogen kostprijs</t>
  </si>
  <si>
    <t>Grafiek</t>
  </si>
  <si>
    <t>Bruto uurloon</t>
  </si>
  <si>
    <t>Opslagen</t>
  </si>
  <si>
    <t>Productiviteitscorrectie</t>
  </si>
  <si>
    <t>Overhead</t>
  </si>
  <si>
    <t>Risico-opslag</t>
  </si>
  <si>
    <t>Periodiekmix</t>
  </si>
  <si>
    <t>Bruto 
uurloon</t>
  </si>
  <si>
    <t>Opslagen
vakantie,
EJU &amp; ORT</t>
  </si>
  <si>
    <t>Sociale 
lasten</t>
  </si>
  <si>
    <t>Niet produc-
tieve uren</t>
  </si>
  <si>
    <t>Bruto loon
kosten</t>
  </si>
  <si>
    <t>Bruto loon
kosten 
incl. reiskosten</t>
  </si>
  <si>
    <t>Overhead-
kosten</t>
  </si>
  <si>
    <t>Kostprijs 
per uur</t>
  </si>
  <si>
    <t>Schaal</t>
  </si>
  <si>
    <t>Kostprijs bruto incl.
opslagen</t>
  </si>
  <si>
    <t>Opbrengsten</t>
  </si>
  <si>
    <t>Kostprijs netto incl.
opslagen</t>
  </si>
  <si>
    <t>Eenmalige uitkeringen</t>
  </si>
  <si>
    <t>Totale bruto uurloon</t>
  </si>
  <si>
    <t>Totale bruto uurloon incl. sociale lasten</t>
  </si>
  <si>
    <t>Gecorrigeerd voor productiviteit (p)</t>
  </si>
  <si>
    <t>Reiskosten (m)</t>
  </si>
  <si>
    <t>Totale bruto uurloon incl. reiskosten</t>
  </si>
  <si>
    <t>Opslag voor overheadkosten (p / m)</t>
  </si>
  <si>
    <t>Opslag kosten voor vastgoed (m)</t>
  </si>
  <si>
    <t>Opslag overige personele kosten (m)</t>
  </si>
  <si>
    <t>Totale kosten per uur</t>
  </si>
  <si>
    <t>Opslag voor risico, innovatie en marge</t>
  </si>
  <si>
    <t>Totale kosten per uur incl. risico, innovatie en marge</t>
  </si>
  <si>
    <t>Gewogen totale kosten per uur (bruto)</t>
  </si>
  <si>
    <t>Totale overige opbrengsten per jaar</t>
  </si>
  <si>
    <t>Aantal declarabele uren per jaar</t>
  </si>
  <si>
    <t>Overige opbrengsten per declarabel uur</t>
  </si>
  <si>
    <t>Gewogen totale kosten per uur (netto)</t>
  </si>
  <si>
    <t>Algemene toelichting zorgaanbieder</t>
  </si>
  <si>
    <t>Algemene gegevens zorgaanbieder</t>
  </si>
  <si>
    <t>Omzet</t>
  </si>
  <si>
    <t>Vul hier de totale omzet van de zorgorganisatie in euro's in.</t>
  </si>
  <si>
    <t>Vul hier de omzet van de zorgorganisatie voor Zvw wijkverpleging in euro's in.</t>
  </si>
  <si>
    <t>Algemene toelichting</t>
  </si>
  <si>
    <t>Licht hier uw input op de rekentool kosten wijkverpleging toe.</t>
  </si>
  <si>
    <t>Biedt uw organisatie onderstaande vorm van zorg?</t>
  </si>
  <si>
    <t>Heeft u de kosten hiervan meegenomen in de integrale kostprijs?</t>
  </si>
  <si>
    <t>Eventuele toelichting</t>
  </si>
  <si>
    <t>Onplanbare nachtzorg</t>
  </si>
  <si>
    <t>Nee, ik ben niet de organisator van de onplanbare nachtzorg voor de regio</t>
  </si>
  <si>
    <t>Nee, want de onplanbare nachtzorg wordt in mijn regio lumpsump bekostigd</t>
  </si>
  <si>
    <t>Licht waar nodig toe. Bij overige zorgvormen, licht deze toe.</t>
  </si>
  <si>
    <t>Herkenbare en aanspreekbare wijkverpleging</t>
  </si>
  <si>
    <t>Nee</t>
  </si>
  <si>
    <t>Verpleegkundig technische teams</t>
  </si>
  <si>
    <t>Inzet van gespecialiseerde verpleegkundigen, namelijk:</t>
  </si>
  <si>
    <t>Oncologie</t>
  </si>
  <si>
    <t>Medische kind-zorg</t>
  </si>
  <si>
    <t>Wondzorg</t>
  </si>
  <si>
    <t>CVA</t>
  </si>
  <si>
    <t>Hart-long</t>
  </si>
  <si>
    <t>Casemanagement dementie</t>
  </si>
  <si>
    <t>Palliatief verpleegkundigen</t>
  </si>
  <si>
    <t>Parkinson</t>
  </si>
  <si>
    <t>Overig, namelijk…. (licht toe)</t>
  </si>
  <si>
    <t>Hospicezorg/BTH</t>
  </si>
  <si>
    <t>Algemene toelichting vanuit uw organisatie</t>
  </si>
  <si>
    <t>Licht waar nodig toe. Denk aan een aantal organisatie- en regiospecifieke karakteristieken.</t>
  </si>
  <si>
    <t>Toelichting op het kostprijselement: de kosten van de beroepskracht (loon, vakantiegeld, ORT, eindejaarsuitkering, sociale lasten)</t>
  </si>
  <si>
    <t>Licht waar nodig toe. Denk bijvoorbeeld aan de functiemix en de inzet van ingehuurd personeel. Indien er geen gebruik is gemaakt van de begroting, geef dit aan. Indien er voor het betreffende jaar er een incidenteel effect zit in dit kostprijselement, geef dit aan.</t>
  </si>
  <si>
    <t>Toelichting op indexatie</t>
  </si>
  <si>
    <t>Bijvoorbeeld welke aspecten en effecten zijn meegenomenin de indexatie van het uurloon. Vermeld als mogelijk de bron of basis van de indexatie.</t>
  </si>
  <si>
    <t>Toelichting op het kostprijselement: de niet-productieve uren</t>
  </si>
  <si>
    <t>Licht waar nodig toe. Indien er geen gebruik is gemaakt van de begroting, geef dit aan.  Indien er voor het betreffende jaar er een incidenteel effect zit in dit kostprijselement, geef dit aan.</t>
  </si>
  <si>
    <t>Toelichting op het kostprijselement: de reiskosten</t>
  </si>
  <si>
    <t>Licht waar nodig toe. Indien er geen gebruik is gemaakt van de begroting, geef dit aan. Indien er voor het betreffende jaar er een incidenteel effect zit in dit kostprijselement, geef dit aan.</t>
  </si>
  <si>
    <t>Toelichting op het kostprijselement: overheadkosten</t>
  </si>
  <si>
    <t>Toelichting op het kostprijselement: de opslag voor risico</t>
  </si>
  <si>
    <t>Licht toe hoe u tot het risico bent gekomen. Licht verder waar nodig toe.</t>
  </si>
  <si>
    <t>Toelichting op het kostprijselement: de opslag voor innovatie</t>
  </si>
  <si>
    <t>Licht toe hoe u tot de opslag voor innovatie bent gekomen. Licht verder waar nodig toe. Benoem hier bijvoorbeeld de innovatieve projecten en de ketenafspraken.</t>
  </si>
  <si>
    <t>Toelichting op het kostprijselement: de opslag voor marge</t>
  </si>
  <si>
    <t xml:space="preserve">Licht toe hoe u tot de marge bent gekomen. Licht verder waar nodig toe. </t>
  </si>
  <si>
    <t>Toelichting op de opbrengsten: opleidingssubsidies</t>
  </si>
  <si>
    <t xml:space="preserve">Licht toe. Zoals welke subsidie(s) het betreft en op welke manier u tot een inschatting bent gekomen van deze opbrengsten. Geef aan of het een ‘aangevraagde’, ‘toegezegde’ of ‘reeds betaalde subsidie’ betreft. </t>
  </si>
  <si>
    <t>Toelichting op de opbrengsten: overige subsidies</t>
  </si>
  <si>
    <t>Toelichting op de opbrengsten: overige opbrengsten</t>
  </si>
  <si>
    <t>Licht toe. Zoals welke opbrengsten het betreft en op welke manier u tot een inschatting bent gekomen van deze opbrengsten.</t>
  </si>
  <si>
    <t>Toelichting opleiden binnen de wijkverpleging</t>
  </si>
  <si>
    <t>Licht waar nodig toe (1) hoe opleiding is meegenomen in de rekentool (functiemix, productiviteit, etc.) en (2) hoe de (toekomstige) rol van opleiden de input op de rekentool beïnvloed</t>
  </si>
  <si>
    <t>Ja, wij zijn de zelfstandige organisator voor de onplanbare nachtzorg in de regio</t>
  </si>
  <si>
    <t>Ja, wij zijn mede-organisator (in een samenwerkingsverband) van de onplanbare nachtzorg in de regio</t>
  </si>
  <si>
    <t>Nee,  mijn organisatie levert geen onplanbare nachtzorg</t>
  </si>
  <si>
    <t>Uitgangspunten</t>
  </si>
  <si>
    <t>Doel rekentool</t>
  </si>
  <si>
    <t xml:space="preserve">Deze rekentool heeft als doel om zorgaanbieders op een transparante en eenvoudige manier in staat te stellen om kostprijzen in kaart te brengen voor de Wijkverpleging. Tevens kan de rekentool intern gebruikt worden. Indien de splitsing tussen Wlz en Zvw bijvoorbeeld niet te maken is, kun je ook beide meenemen in de rekentool. </t>
  </si>
  <si>
    <t>Het gebruik van deze rekentool is geen verplichting. De uitkomst van deze rekentool staat niet gelijk aan het tarief.</t>
  </si>
  <si>
    <t>Algemene uitgangspunten</t>
  </si>
  <si>
    <t>-</t>
  </si>
  <si>
    <t>In deze rekentool staat de integrale kostprijs voor verpleging en verzorging centraal. Daaronder vallen de prestaties:</t>
  </si>
  <si>
    <t>1. Persoonlijke verzorging</t>
  </si>
  <si>
    <t>2. Oproepbare verzorging</t>
  </si>
  <si>
    <t>3. Verpleging</t>
  </si>
  <si>
    <t>4. Oproepbare verpleging</t>
  </si>
  <si>
    <t>5. Gespecialiseerde verpleging</t>
  </si>
  <si>
    <t>6. Advies, instructie en voorlichting (AIV)</t>
  </si>
  <si>
    <t>7. Verpleging en verzorging aan kinderen tot 18 jaar</t>
  </si>
  <si>
    <r>
      <t xml:space="preserve">Opslagen voor de volgende prestaties zijn </t>
    </r>
    <r>
      <rPr>
        <b/>
        <sz val="8"/>
        <color theme="1"/>
        <rFont val="Segoe UI"/>
        <family val="2"/>
      </rPr>
      <t>geen</t>
    </r>
    <r>
      <rPr>
        <sz val="8"/>
        <color theme="1"/>
        <rFont val="Segoe UI"/>
        <family val="2"/>
      </rPr>
      <t xml:space="preserve"> onderdeel van de rekentool en worden niet meegenomen:</t>
    </r>
  </si>
  <si>
    <t>1. Thuiszorgtechnologie</t>
  </si>
  <si>
    <t>2. Ketenzorg dementie</t>
  </si>
  <si>
    <t>3. Beloning op maat</t>
  </si>
  <si>
    <t>4. Regionale beschikbaarheidsfunctie voor onplanbare zorg (voor zover hier regionale afspraken over zijn en deze lumpsum bekostigd worden)</t>
  </si>
  <si>
    <t>5. Onderlinge dienstverlening</t>
  </si>
  <si>
    <t>De tool berekent een kostprijs per declarabel uur voor wijkverpleging.</t>
  </si>
  <si>
    <t>Deze rekentool gaat uit van de cao VVT.</t>
  </si>
  <si>
    <t>In de tool wordt gerekend met drie soorten data, afhankelijk van de mate waarin ruimte en noodzaak bestaat voor lokale invulling (zie hiervoor ook de legenda op de oranje tabbladen):</t>
  </si>
  <si>
    <t>‘Vaststaande data’ zoals cao-gebonden kosten;</t>
  </si>
  <si>
    <t>‘Suggesties’ zoals opslagen sociale lasten, waarbij landelijke cijfers beschikbaar zijn als suggestie voor lokaal gebruik;</t>
  </si>
  <si>
    <t>‘Open data’ die per definitie verzameld moet worden.</t>
  </si>
  <si>
    <t>Dit rekenmodel dient slechts als instrument om de eigen kostprijsstructuur van individuele aanbieders op objectieve wijze in beeld te brengen. Elke aanbieder is vrij om dit rekenmodel op eigen wijze te gebruiken. Dit rekenmodel bevat uitdrukkelijk geen enkele aanbeveling of suggestie ten aanzien van de doorberekening van de kosten in de (verkoop)prijs. Aanbieders dienen (in de onderhandelingen met zorgverzekeraars) zelfstandig hun prijsbeleid en verkoopprijzen vast te stellen.</t>
  </si>
  <si>
    <t>Uitgangspunten per kostenelement</t>
  </si>
  <si>
    <t>In de berekening voor de kostprijs per uur wordt gewerkt met de vijf kostenelementen en één element voor de opbrengsten.</t>
  </si>
  <si>
    <t>Opslagen voor risico, innovatie en marge worden in de tool apart in kaart gebracht; de drie elementen kunnen los van elkaar worden ingevuld</t>
  </si>
  <si>
    <t>1. Kosten van de beroepskracht</t>
  </si>
  <si>
    <t xml:space="preserve">Bestaat uit het uurloon (obv schaal &amp; periodiek), vakantiegeld, ORT, eindejaarsuitkering, sociale lasten. </t>
  </si>
  <si>
    <t>Uurloon</t>
  </si>
  <si>
    <t xml:space="preserve">De rekentool houdt rekening met de loonkosten op basis van de cao VVT. </t>
  </si>
  <si>
    <t>Zowel de salarisschaal als de periodiek kunnen worden ingevuld. Het is daarbij mogelijk om de schalenmix in te vullen en per schaal de gewogen gemiddelde periodiek. Deze gewogen gemiddelde periodiek wordt berekend door het gemiddelde bruto uurloon op basis van de CAO van medewerkers in dezelfde schaal uit te rekenen en dan de periodiek te kiezen die het uurloon heeft wat daar het dichtsbij ligt. Omwille van de invullast is ervoor gekozen om niet per schaal ook nog de periodiekmix uit te vragen (hoewel dit een preciezer beeld zou geven).</t>
  </si>
  <si>
    <t>Vakantiegeld, ORT, eindejaarsuitkering</t>
  </si>
  <si>
    <t>Eenmalige uitkeringen op basis van de cao worden apart meegenomen in de rekentool. De data is vrij invulbaar om ook contracten voor meerdere jaren en toekomstige cao-afspraken te faciliteren.</t>
  </si>
  <si>
    <t>ORT-opslag is een open veld dat ingevuld dient te worden op basis van de contractuele eisen (dient er bijvoorbeeld ook zorg in avond-nacht-weekend geleverd te worden?).</t>
  </si>
  <si>
    <t>Sociale lasten kunnen op twee manier berekend worden. (1) er kan gebruik worden gemaakt van één totale opslag, die gelijk is voor alle schalen. (2) Daarnaast kunnen de sociale lasten stapsgewijs berekend worden. De sociale lasten bevatten de werkgeverpremies sociale verzekeringen en de pensioenkosten.</t>
  </si>
  <si>
    <t>Inhuurkosten en kosten voor leerlingen</t>
  </si>
  <si>
    <t>De inhuurkosten hebben betrekking op de integrale totale kosten per uur. Dit zijn de inhuurkosten per uur incl. alle opslagen zoals sociale lasten, reiskosten, overheadkosten etc. Houd hierbij rekening dat u later nog een correctie kunt aanbrengen voor de niet-productieve uren. Deze worden niet geïndexeerd. Voor leerlingen kunt u het gemiddelde bruto uurloon invullen, deze wordt wel geïndexeerd (als u een indexatiepercentage heeft ingevuld).</t>
  </si>
  <si>
    <t>2. Niet-productieve uren</t>
  </si>
  <si>
    <t>Om in kaart te brengen welke uren wel/niet productief zijn, brengt deze rekentool de volgende vormen van tijdsbesteding in kaart: directe cliënttijd (face2face, digitaal en telefonisch), zakelijke reistijd, verlof, aanvullend verlof, doorbetaalde pauzes, no-show, verzuim, administratie en overleg (bijv. administratie, organisatieoverleg en ketenoverleg), scholing en professionele ontwikkeling (inclusief begeleidingstijd van stagiaires en (BBL)leerlingen).</t>
  </si>
  <si>
    <t>Bij het verlof worden vaststaande percentages gebruikt.</t>
  </si>
  <si>
    <t xml:space="preserve">Indien er een categorie voor niet-productieve uren ontbreekt, kan dit toegevoegd worden bij 'Anders, namelijk:'. </t>
  </si>
  <si>
    <t>Het aantal declarabele uren per jaar wordt gebruikt voor de omrekening van de totale overige opbrengsten naar de overige opbrengsten per declarabel uur. Het aantal declarabele uren per jaar wordt automatisch gevuld voor personeel in loondienst. Voor inhuur dient u het totaal aantal declarabele uren per jaar zelf in te vullen.</t>
  </si>
  <si>
    <t>3.  Reiskosten</t>
  </si>
  <si>
    <t xml:space="preserve">De materiële reiskosten zijn vrij in te vullen, waarbij onderscheid gemaakt wordt tussen woon-werkverkeer en werk-werkverkeer. </t>
  </si>
  <si>
    <t>4. Overheadkosten</t>
  </si>
  <si>
    <t>Voor de overheadkosten wordt aangesloten bij de definitie van de Berenschot Benchmark Care. Voor alle kosten geldt dat het niet om de totale kosten gaat, maar de kosten die specifiek gerelateerd zijn aan het zorgproduct.</t>
  </si>
  <si>
    <t>Overheadpersoneel wordt gedefinieerd als: management (hoger management en operationeel management), stafpersoneel (beleid, marketing, communicatie, beleid en planning), administratief financieel personeel, ICT-personeel, P&amp;O, arbo en opleidingen, secretariaat; gecombineerde functies worden naar rato meegenomen in de overheadkosten (dit zal worden toegelicht in het model).</t>
  </si>
  <si>
    <t xml:space="preserve">Materiële overheadkosten wordt gedefinieerd als: hardware en software, repro/drukwerk, communicatiekosten (telefonie, internet), kosten algemeen beheer (advies, accountants, excl. dienstreizen) en overige algemene kosten. Deze kostenpost is inclusief zakelijke lasten en verzekeringen. </t>
  </si>
  <si>
    <t>Inhuur en uitbestedingsteding overheadtaken wordt gededefinieerd als: inhuur van overheadpersoneel (zie voorgaande definitie) en uitbesteding van overheadtaken zoals ICT.</t>
  </si>
  <si>
    <t>Kosten voor vastgoed worden gedefinieerd als: onderhoud, dotaties, energiekosten, huur en operationele leasing en interest. Het betreft hier de vastgoedkosten die zijn toe te schrijven aan de geleverde zorg plus de vastgoedkosten die gepaard gaat met overheadpersoneel/-diensten.</t>
  </si>
  <si>
    <t>Overige materiële personele kosten worden gedefinieerd als materiële kosten voor beroepsregistraties, arbo, kosten voor werving &amp; selectie en opleidingskosten.</t>
  </si>
  <si>
    <t xml:space="preserve">Cliëntgebonden materiële kosten hebben geen plek in deze rekentool omdat dit in praktijk vrijwel niet voorkomt. </t>
  </si>
  <si>
    <t>Risico: ondernemingen dragen verantwoordelijkheid voor het voortbestaan van hun organisatie. Dit komt met risico’s. Risico-opslag is een vergoeding voor het dragen van een risico (d.w.z. een post voor onvoorziene kosten).</t>
  </si>
  <si>
    <t>Innovatie: hieronder vallen innovatieprojecten van diverse aard.</t>
  </si>
  <si>
    <t>Marge: met marge wordt bedoeld een opslag op de kostprijs die leidt tot een verkoopprijs en positief resultaat.</t>
  </si>
  <si>
    <r>
      <t xml:space="preserve">Subsidies rondom opleiden: bijvoorbeeld sectorplanplus. Vul de opbrengsten </t>
    </r>
    <r>
      <rPr>
        <u/>
        <sz val="8"/>
        <color theme="1"/>
        <rFont val="Segoe UI"/>
        <family val="2"/>
      </rPr>
      <t>alleen</t>
    </r>
    <r>
      <rPr>
        <sz val="8"/>
        <color theme="1"/>
        <rFont val="Segoe UI"/>
        <family val="2"/>
      </rPr>
      <t xml:space="preserve"> in als u hiervoor ook kosten heeft opgevoerd op het invulblad. Vul het totaalbedrag in per jaar. Geef tevens aan welk gedeelte van deze opbrengst betrekking heeft op de Zvw wijkverpleging.</t>
    </r>
  </si>
  <si>
    <r>
      <t xml:space="preserve">Overige subsidies. Vul de opbrengsten </t>
    </r>
    <r>
      <rPr>
        <u/>
        <sz val="8"/>
        <color theme="1"/>
        <rFont val="Segoe UI"/>
        <family val="2"/>
      </rPr>
      <t>alleen</t>
    </r>
    <r>
      <rPr>
        <sz val="8"/>
        <color theme="1"/>
        <rFont val="Segoe UI"/>
        <family val="2"/>
      </rPr>
      <t xml:space="preserve"> in als u hiervoor ook kosten heeft opgevoerd op het invulblad. Vul het totaalbedrag in per jaar. Geef tevens aan welk gedeelte van deze opbrengst betrekking heeft op de Zvw wijkverpleging.</t>
    </r>
  </si>
  <si>
    <r>
      <t xml:space="preserve">Overige opbrengsten. Vul de opbrengsten </t>
    </r>
    <r>
      <rPr>
        <u/>
        <sz val="8"/>
        <color theme="1"/>
        <rFont val="Segoe UI"/>
        <family val="2"/>
      </rPr>
      <t>alleen</t>
    </r>
    <r>
      <rPr>
        <sz val="8"/>
        <color theme="1"/>
        <rFont val="Segoe UI"/>
        <family val="2"/>
      </rPr>
      <t xml:space="preserve"> in als u hiervoor ook kosten heeft opgevoerd op het invulblad. Vul het totaalbedrag in per jaar. Geef tevens aan welk gedeelte van deze opbrengst betrekking heeft op de Zvw wijkverpleging.</t>
    </r>
  </si>
  <si>
    <t>Salarisschalen cao VVT</t>
  </si>
  <si>
    <t>Aannames</t>
  </si>
  <si>
    <t>Aantal uren per jaar</t>
  </si>
  <si>
    <t>Op basis van hoofdstuk 1, algemene bepaling 15</t>
  </si>
  <si>
    <t>Data</t>
  </si>
  <si>
    <t>Salarisschalen per 1 oktober 2018</t>
  </si>
  <si>
    <t>Salarisschalen per 1 juni 2020/periode 6 per 18 mei 2020</t>
  </si>
  <si>
    <t>Salarisschalen per 1 juli 2021/periode 7 per 21 juni 2021</t>
  </si>
  <si>
    <t>Salarisschalen per 1 maart 2022/periode 3 *</t>
  </si>
  <si>
    <t>Salarisschalen per 1 maart 2023/periode 3</t>
  </si>
  <si>
    <t>Salarisschalen per 1 oktober 2023/periode 11</t>
  </si>
  <si>
    <t>Salarisschalen per 1 maart 2024/periode 3</t>
  </si>
  <si>
    <t>Volgnr.</t>
  </si>
  <si>
    <t>Sleutel</t>
  </si>
  <si>
    <t>Uurloon*</t>
  </si>
  <si>
    <t>16_jaar</t>
  </si>
  <si>
    <t>WMJL</t>
  </si>
  <si>
    <t>vervalt</t>
  </si>
  <si>
    <t>17_jaar</t>
  </si>
  <si>
    <t>18_jaar</t>
  </si>
  <si>
    <t>19_jaar</t>
  </si>
  <si>
    <t>20_jaar</t>
  </si>
  <si>
    <t>21_jaar</t>
  </si>
  <si>
    <t>22_jaar</t>
  </si>
  <si>
    <t>Aanloopperiodiek_0</t>
  </si>
  <si>
    <t>Aanloopperiodiek_1</t>
  </si>
  <si>
    <t>zij-instroomperiodiek</t>
  </si>
  <si>
    <t>hbh</t>
  </si>
  <si>
    <t>Data overig</t>
  </si>
  <si>
    <t>Dropdown</t>
  </si>
  <si>
    <t>Pensioen dropdown</t>
  </si>
  <si>
    <t>Productiviteit drop down</t>
  </si>
  <si>
    <t>Opslag</t>
  </si>
  <si>
    <t>Totaalniveau</t>
  </si>
  <si>
    <t>Premiepercentage</t>
  </si>
  <si>
    <t>Bron</t>
  </si>
  <si>
    <t>https://www.uwv.nl/werkgevers/bedragen-en-premies/detail/ww-premie; WIA bestaat uit IVA en WGA</t>
  </si>
  <si>
    <t>https://www.uwv.nl/werkgevers/bedragen-en-premies/detail/ww-premie; premie voor vaste krachten; voor flexibele krachten is deze 7,94%</t>
  </si>
  <si>
    <t>Sectorfonds</t>
  </si>
  <si>
    <t>Vervallen in 2020 als gevolg van WAB</t>
  </si>
  <si>
    <t>https://zoek.officielebekendmakingen.nl/stcrt-2020-60019.pdf, https://www.belastingdienst.nl/wps/wcm/connect/bldcontentnl/belastingdienst/prive/werk_en_inkomen/zorgverzekeringswet/bijdrage_zorgverzekeringswet/tabel_werkgeversheffing_zvw_of_bijdrage_zvw/</t>
  </si>
  <si>
    <t>Premie is afhankelijk van grote van werkgever obv premieplichtig loon een inschatting kan berekend worden via https://www.uwv.nl/werkgevers/eigenrisicodrager/eigenrisicodrager-wga/premiewijzer-gedifferentieerde-premie-werkhervattingskas.aspx</t>
  </si>
  <si>
    <t>Eigenrisico dragenschrap; keuze van werkgever</t>
  </si>
  <si>
    <t>Algemeen</t>
  </si>
  <si>
    <t>https://www.belastingdienst.nl/bibliotheek/handboeken/html/boeken/HL/stappenplan-stap_5_premies_werknemersverzekeringen.html</t>
  </si>
  <si>
    <t>https://www.rendement.nl/premies-werknemersverzekeringen/nieuws/nieuwe-ww-premie-wab-in-2020-294-en-794.html</t>
  </si>
  <si>
    <t>Pensioenpremies VVT</t>
  </si>
  <si>
    <t>Onderwerp</t>
  </si>
  <si>
    <t>EUR/%</t>
  </si>
  <si>
    <t>Premiepercentage (werkgevers- + werknemersdeel)</t>
  </si>
  <si>
    <t xml:space="preserve">https://www.pfzw.nl/werkgevers/premie-en-factuur/premiepercentages-en-franchises/premiepercentages.html </t>
  </si>
  <si>
    <t>AOW franchise 2022</t>
  </si>
  <si>
    <t>https://www.pfzw.nl/werkgevers/premie-en-factuur/premiepercentages-en-franchises/franchises.html</t>
  </si>
  <si>
    <t>Deelwerkgever OP</t>
  </si>
  <si>
    <t>Op basis van artikel 3.12, lid 2, cao VVT 2019-2021</t>
  </si>
  <si>
    <t>AP franchise 2022</t>
  </si>
  <si>
    <t>Deelwerkgever AP</t>
  </si>
  <si>
    <t>Salarisschalen per 1 juli 2025</t>
  </si>
  <si>
    <t>Uurloon cao 2025 (per 1 juli)</t>
  </si>
  <si>
    <t>Minimumuurloon 2025</t>
  </si>
  <si>
    <t>Brutobedrag per uur vanaf 1 januari 2025; Wet minimumloon en minimumvakantiebijslag artikel 8.1</t>
  </si>
  <si>
    <t>Verdeling uurloon 2025, cao per 1 juli 2025</t>
  </si>
  <si>
    <t>Schaal t/m juni 2025</t>
  </si>
  <si>
    <t>Salarisschalen per 1 januari 2025 (geen wijzigingen t.o.v. 1 oktober 2024/periode 3)</t>
  </si>
  <si>
    <t>Schaal vanaf juli 2025</t>
  </si>
  <si>
    <t>Verdeling uurloon 2025, cao per 1 januari 2025</t>
  </si>
  <si>
    <t>Uurloon cao 2025 (per 1 januari)</t>
  </si>
  <si>
    <t>De rekentool gaat uit van de kostprijs voor 2025. Er is mogelijkheid tot indexatie.</t>
  </si>
  <si>
    <t>Voor het uurloon wordt standaard uitgegaan van het uurloon voor kalenderjaar 2025, hiervoor wordt een weging toegepast. Op het tabblad CAO_VVT kan dit eventueel worden aangepast.</t>
  </si>
  <si>
    <t>Opslagen voor vakantiegeld en eindejaarsuitkering staan vast op basis van de cao. Eventuele minimale uitkeringen (bijv. voor vakantiegeld of eindejaarsuitkering) worden meegenomen. Hiervoor wordt de weging van het bruto uurloon aangehouden. Het uitgangspunt is hiervoor standaard 2025.</t>
  </si>
  <si>
    <t>Bron: cao VVT 2025-2026</t>
  </si>
  <si>
    <t>Bruto uurloon (kalenderjaar 2025)</t>
  </si>
  <si>
    <t>Staat standaard op kalenderjaar 2025. Dit kan aangepast worden op het tabblad CAO_VVT.</t>
  </si>
  <si>
    <t>Kosten dienen ingeschat te worden op basis van artikel 4.5 uit de CAO VVT 2025-2026. Let op, totale kosten per jaar moeten gedeeld worden door het totaal aantal declarabele uren per jaar</t>
  </si>
  <si>
    <t>OP premie (werkgeversdeel + werknemersdeel) (25,80% in 2025)</t>
  </si>
  <si>
    <t>AOW franchise (€ 16.655,00 in 2025)</t>
  </si>
  <si>
    <t>AP franchise (€ 28.405,00 in 2025)</t>
  </si>
  <si>
    <t>AP premie (werkgeversdeel + werknemersdeel) (0,50% in 2025)</t>
  </si>
  <si>
    <t>U vult hier in welk aandeel van het personeel vast is en welk aandeel flexibel. Het totaal moet optellen tot 100%. Vervolgens wordt automatisch berekend wat de bijbehorende premie is. Premie 2025: op basis van cijfers UWV en de WAB; premie voor vaste krachten is 2,74%; voor flexibele krachten is deze 7,74%.</t>
  </si>
  <si>
    <t>Premie 2025; op basis van cijfers belastingdienst</t>
  </si>
  <si>
    <t>Totale omzet zorgaanbieder in 2025</t>
  </si>
  <si>
    <t>Waarvan omzet Zvw wijkverpleging in 2025</t>
  </si>
  <si>
    <t>Salarisschalen per 1 juli 2026</t>
  </si>
  <si>
    <t>5_16_jaar</t>
  </si>
  <si>
    <t>5_17_jaar</t>
  </si>
  <si>
    <t>5_18_jaar</t>
  </si>
  <si>
    <t>5_19_jaar</t>
  </si>
  <si>
    <t>5_20_jaar</t>
  </si>
  <si>
    <t>5_21_jaar</t>
  </si>
  <si>
    <t>10_0</t>
  </si>
  <si>
    <t>10_1</t>
  </si>
  <si>
    <t>10_2</t>
  </si>
  <si>
    <t>10_3</t>
  </si>
  <si>
    <t>10_4</t>
  </si>
  <si>
    <t>15_Aanloopperiodiek_0</t>
  </si>
  <si>
    <t>15_Aanloopperiodiek_1</t>
  </si>
  <si>
    <t>15_0</t>
  </si>
  <si>
    <t>15_1</t>
  </si>
  <si>
    <t>15_2</t>
  </si>
  <si>
    <t>15_3</t>
  </si>
  <si>
    <t>15_4</t>
  </si>
  <si>
    <t>15_5</t>
  </si>
  <si>
    <t>15_6</t>
  </si>
  <si>
    <t>15_7</t>
  </si>
  <si>
    <t>15_8</t>
  </si>
  <si>
    <t>20_Aanloopperiodiek_0</t>
  </si>
  <si>
    <t>20_Aanloopperiodiek_1</t>
  </si>
  <si>
    <t>20_0</t>
  </si>
  <si>
    <t>20_1</t>
  </si>
  <si>
    <t>20_2</t>
  </si>
  <si>
    <t>20_3</t>
  </si>
  <si>
    <t>20_4</t>
  </si>
  <si>
    <t>20_5</t>
  </si>
  <si>
    <t>20_6</t>
  </si>
  <si>
    <t>20_7</t>
  </si>
  <si>
    <t>20_8</t>
  </si>
  <si>
    <t>25_Aanloopperiodiek_0</t>
  </si>
  <si>
    <t>25_Aanloopperiodiek_1</t>
  </si>
  <si>
    <t>25_zij-instroomperiodiek</t>
  </si>
  <si>
    <t>25_1</t>
  </si>
  <si>
    <t>25_2</t>
  </si>
  <si>
    <t>25_3</t>
  </si>
  <si>
    <t>25_4</t>
  </si>
  <si>
    <t>25_5</t>
  </si>
  <si>
    <t>25_6</t>
  </si>
  <si>
    <t>25_7</t>
  </si>
  <si>
    <t>25_8</t>
  </si>
  <si>
    <t>25_9</t>
  </si>
  <si>
    <t>30_Aanloopperiodiek_0</t>
  </si>
  <si>
    <t>30_Aanloopperiodiek_1</t>
  </si>
  <si>
    <t>30_zij-instroomperiodiek</t>
  </si>
  <si>
    <t>30_1</t>
  </si>
  <si>
    <t>30_2</t>
  </si>
  <si>
    <t>30_3</t>
  </si>
  <si>
    <t>30_4</t>
  </si>
  <si>
    <t>30_5</t>
  </si>
  <si>
    <t>30_6</t>
  </si>
  <si>
    <t>30_7</t>
  </si>
  <si>
    <t>30_8</t>
  </si>
  <si>
    <t>30_9</t>
  </si>
  <si>
    <t>30_10</t>
  </si>
  <si>
    <t>35_Aanloopperiodiek_0</t>
  </si>
  <si>
    <t>35_Aanloopperiodiek_1</t>
  </si>
  <si>
    <t>35_zij-instroomperiodiek</t>
  </si>
  <si>
    <t>35_1</t>
  </si>
  <si>
    <t>35_2</t>
  </si>
  <si>
    <t>35_3</t>
  </si>
  <si>
    <t>35_4</t>
  </si>
  <si>
    <t>35_5</t>
  </si>
  <si>
    <t>35_6</t>
  </si>
  <si>
    <t>35_7</t>
  </si>
  <si>
    <t>35_8</t>
  </si>
  <si>
    <t>35_9</t>
  </si>
  <si>
    <t>35_10</t>
  </si>
  <si>
    <t>35_11</t>
  </si>
  <si>
    <t>40_Aanloopperiodiek_0</t>
  </si>
  <si>
    <t>40_Aanloopperiodiek_1</t>
  </si>
  <si>
    <t>40_zij-instroomperiodiek</t>
  </si>
  <si>
    <t>40_1</t>
  </si>
  <si>
    <t>40_2</t>
  </si>
  <si>
    <t>40_3</t>
  </si>
  <si>
    <t>40_4</t>
  </si>
  <si>
    <t>40_5</t>
  </si>
  <si>
    <t>40_6</t>
  </si>
  <si>
    <t>40_7</t>
  </si>
  <si>
    <t>40_8</t>
  </si>
  <si>
    <t>40_9</t>
  </si>
  <si>
    <t>40_10</t>
  </si>
  <si>
    <t>45_zij-instroomperiodiek</t>
  </si>
  <si>
    <t>45_Aanloopperiodiek_0</t>
  </si>
  <si>
    <t>45_Aanloopperiodiek_1</t>
  </si>
  <si>
    <t>45_0</t>
  </si>
  <si>
    <t>45_1</t>
  </si>
  <si>
    <t>45_2</t>
  </si>
  <si>
    <t>45_3</t>
  </si>
  <si>
    <t>45_4</t>
  </si>
  <si>
    <t>45_5</t>
  </si>
  <si>
    <t>45_6</t>
  </si>
  <si>
    <t>45_7</t>
  </si>
  <si>
    <t>45_8</t>
  </si>
  <si>
    <t>50_zij-instroomperiodiek</t>
  </si>
  <si>
    <t>50_Aanloopperiodiek_1</t>
  </si>
  <si>
    <t>50_0</t>
  </si>
  <si>
    <t>50_1</t>
  </si>
  <si>
    <t>50_2</t>
  </si>
  <si>
    <t>50_3</t>
  </si>
  <si>
    <t>50_4</t>
  </si>
  <si>
    <t>50_5</t>
  </si>
  <si>
    <t>50_6</t>
  </si>
  <si>
    <t>50_7</t>
  </si>
  <si>
    <t>50_8</t>
  </si>
  <si>
    <t>50_9</t>
  </si>
  <si>
    <t>50_10</t>
  </si>
  <si>
    <t>55_Aanloopperiodiek_0</t>
  </si>
  <si>
    <t>55_zij-instroomperiodiek</t>
  </si>
  <si>
    <t>55_0</t>
  </si>
  <si>
    <t>55_1</t>
  </si>
  <si>
    <t>55_2</t>
  </si>
  <si>
    <t>55_3</t>
  </si>
  <si>
    <t>55_4</t>
  </si>
  <si>
    <t>55_5</t>
  </si>
  <si>
    <t>55_6</t>
  </si>
  <si>
    <t>55_7</t>
  </si>
  <si>
    <t>55_8</t>
  </si>
  <si>
    <t>55_9</t>
  </si>
  <si>
    <t>55_10</t>
  </si>
  <si>
    <t>55_11</t>
  </si>
  <si>
    <t>60_Aanloopperiodiek_0</t>
  </si>
  <si>
    <t>60_Aanloopperiodiek_1</t>
  </si>
  <si>
    <t>60_0</t>
  </si>
  <si>
    <t>60_1</t>
  </si>
  <si>
    <t>60_2</t>
  </si>
  <si>
    <t>60_3</t>
  </si>
  <si>
    <t>60_4</t>
  </si>
  <si>
    <t>60_5</t>
  </si>
  <si>
    <t>60_6</t>
  </si>
  <si>
    <t>60_7</t>
  </si>
  <si>
    <t>60_8</t>
  </si>
  <si>
    <t>60_9</t>
  </si>
  <si>
    <t>60_10</t>
  </si>
  <si>
    <t>65_Aanloopperiodiek_0</t>
  </si>
  <si>
    <t>65_Aanloopperiodiek_1</t>
  </si>
  <si>
    <t>65_0</t>
  </si>
  <si>
    <t>65_1</t>
  </si>
  <si>
    <t>65_2</t>
  </si>
  <si>
    <t>65_3</t>
  </si>
  <si>
    <t>65_4</t>
  </si>
  <si>
    <t>65_5</t>
  </si>
  <si>
    <t>65_6</t>
  </si>
  <si>
    <t>65_7</t>
  </si>
  <si>
    <t>65_8</t>
  </si>
  <si>
    <t>65_9</t>
  </si>
  <si>
    <t>65_10</t>
  </si>
  <si>
    <t>65_11</t>
  </si>
  <si>
    <t>65_12</t>
  </si>
  <si>
    <t>65_13</t>
  </si>
  <si>
    <t>65_14</t>
  </si>
  <si>
    <t>65_15</t>
  </si>
  <si>
    <t>70_Aanloopperiodiek_0</t>
  </si>
  <si>
    <t>70_Aanloopperiodiek_1</t>
  </si>
  <si>
    <t>70_0</t>
  </si>
  <si>
    <t>70_1</t>
  </si>
  <si>
    <t>70_2</t>
  </si>
  <si>
    <t>70_3</t>
  </si>
  <si>
    <t>70_4</t>
  </si>
  <si>
    <t>70_5</t>
  </si>
  <si>
    <t>70_6</t>
  </si>
  <si>
    <t>70_7</t>
  </si>
  <si>
    <t>70_8</t>
  </si>
  <si>
    <t>70_9</t>
  </si>
  <si>
    <t>70_10</t>
  </si>
  <si>
    <t>70_11</t>
  </si>
  <si>
    <t>70_12</t>
  </si>
  <si>
    <t>70_13</t>
  </si>
  <si>
    <t>70_14</t>
  </si>
  <si>
    <t>70_15</t>
  </si>
  <si>
    <t>75_Aanloopperiodiek_0</t>
  </si>
  <si>
    <t>75_Aanloopperiodiek_1</t>
  </si>
  <si>
    <t>75_0</t>
  </si>
  <si>
    <t>75_1</t>
  </si>
  <si>
    <t>75_2</t>
  </si>
  <si>
    <t>75_3</t>
  </si>
  <si>
    <t>75_4</t>
  </si>
  <si>
    <t>75_5</t>
  </si>
  <si>
    <t>75_6</t>
  </si>
  <si>
    <t>75_7</t>
  </si>
  <si>
    <t>75_8</t>
  </si>
  <si>
    <t>75_9</t>
  </si>
  <si>
    <t>75_10</t>
  </si>
  <si>
    <t>75_11</t>
  </si>
  <si>
    <t>75_12</t>
  </si>
  <si>
    <t>75_13</t>
  </si>
  <si>
    <t>75_14</t>
  </si>
  <si>
    <t>75_15</t>
  </si>
  <si>
    <t>75_16</t>
  </si>
  <si>
    <t>75_17</t>
  </si>
  <si>
    <t>75_18</t>
  </si>
  <si>
    <t>80_Aanloopperiodiek_0</t>
  </si>
  <si>
    <t>80_Aanloopperiodiek_1</t>
  </si>
  <si>
    <t>80_0</t>
  </si>
  <si>
    <t>80_1</t>
  </si>
  <si>
    <t>80_2</t>
  </si>
  <si>
    <t>80_3</t>
  </si>
  <si>
    <t>80_4</t>
  </si>
  <si>
    <t>80_5</t>
  </si>
  <si>
    <t>80_6</t>
  </si>
  <si>
    <t>80_7</t>
  </si>
  <si>
    <t>80_8</t>
  </si>
  <si>
    <t>80_9</t>
  </si>
  <si>
    <t>80_10</t>
  </si>
  <si>
    <t>80_11</t>
  </si>
  <si>
    <t>80_12</t>
  </si>
  <si>
    <t>80_13</t>
  </si>
  <si>
    <t>80_14</t>
  </si>
  <si>
    <t>80_15</t>
  </si>
  <si>
    <t>80_16</t>
  </si>
  <si>
    <t>80_17</t>
  </si>
  <si>
    <t>80_18</t>
  </si>
  <si>
    <t>hbh_0</t>
  </si>
  <si>
    <t>hbh_1</t>
  </si>
  <si>
    <t>hbh_2</t>
  </si>
  <si>
    <t>hbh_3</t>
  </si>
  <si>
    <t>hbh_4</t>
  </si>
  <si>
    <t>hbh_5</t>
  </si>
  <si>
    <t>Verdeling uurloon 2026, cao per 1 juli 2026</t>
  </si>
  <si>
    <t>Schaal vanaf juli 2026</t>
  </si>
  <si>
    <t>Uurloon cao 2026 (per 1 juli)</t>
  </si>
  <si>
    <t>Gewogen uurloon</t>
  </si>
  <si>
    <t>Premie 2025; op basis van cijfers UWV; WIA bestaat uit IVA en WGA; 6,28% voor kleine ondernemers en 7,64% (middel)grote ondernemers. Tevens de mogelijkheid om de uniforme opslag voor de kinderopvang toe te voegen (0,5%).</t>
  </si>
  <si>
    <t>Salarisschaal 2025 en 2026</t>
  </si>
  <si>
    <t>Peiljaar: 2025 en 2026 (met mogelijkheid tot indexatie)</t>
  </si>
  <si>
    <t>Versienummer: 6.2</t>
  </si>
  <si>
    <t>Versie: 23 juni 2025</t>
  </si>
  <si>
    <t>Status: voorlopig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</si>
</sst>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0.0%"/>
    <numFmt numFmtId="165" formatCode="_ &quot;€&quot;\ * #,##0_ ;_ &quot;€&quot;\ * \-#,##0_ ;_ &quot;€&quot;\ * &quot;-&quot;??_ ;_ @_ "/>
  </numFmts>
  <fonts count="42" x14ac:knownFonts="1">
    <font>
      <sz val="11"/>
      <color theme="1"/>
      <name val="Segoe UI"/>
      <family val="2"/>
    </font>
    <font>
      <sz val="11"/>
      <color theme="1"/>
      <name val="Segoe UI"/>
      <family val="2"/>
    </font>
    <font>
      <u/>
      <sz val="11"/>
      <color theme="10"/>
      <name val="Segoe UI"/>
      <family val="2"/>
    </font>
    <font>
      <b/>
      <sz val="11"/>
      <color theme="0"/>
      <name val="Segoe UI"/>
      <family val="2"/>
    </font>
    <font>
      <sz val="11"/>
      <color theme="0"/>
      <name val="Segoe UI"/>
      <family val="2"/>
    </font>
    <font>
      <sz val="8"/>
      <name val="Segoe UI"/>
      <family val="2"/>
    </font>
    <font>
      <b/>
      <sz val="8"/>
      <name val="Segoe UI"/>
      <family val="2"/>
    </font>
    <font>
      <sz val="8"/>
      <color theme="1"/>
      <name val="Segoe UI"/>
      <family val="2"/>
    </font>
    <font>
      <sz val="8"/>
      <color theme="0"/>
      <name val="Segoe UI"/>
      <family val="2"/>
    </font>
    <font>
      <i/>
      <sz val="8"/>
      <name val="Segoe UI"/>
      <family val="2"/>
    </font>
    <font>
      <b/>
      <sz val="8"/>
      <color theme="1"/>
      <name val="Segoe UI"/>
      <family val="2"/>
    </font>
    <font>
      <b/>
      <sz val="8"/>
      <color theme="0"/>
      <name val="Segoe UI"/>
      <family val="2"/>
    </font>
    <font>
      <i/>
      <sz val="8"/>
      <color theme="1"/>
      <name val="Arial"/>
      <family val="2"/>
    </font>
    <font>
      <i/>
      <sz val="8"/>
      <color theme="1"/>
      <name val="Segoe UI"/>
      <family val="2"/>
    </font>
    <font>
      <sz val="8"/>
      <color theme="5"/>
      <name val="Segoe UI"/>
      <family val="2"/>
    </font>
    <font>
      <b/>
      <i/>
      <sz val="8"/>
      <color theme="1"/>
      <name val="Segoe UI"/>
      <family val="2"/>
    </font>
    <font>
      <b/>
      <sz val="8"/>
      <color rgb="FFFF0000"/>
      <name val="Segoe UI"/>
      <family val="2"/>
    </font>
    <font>
      <sz val="8"/>
      <color rgb="FFFF0000"/>
      <name val="Segoe UI"/>
      <family val="2"/>
    </font>
    <font>
      <b/>
      <sz val="8"/>
      <color theme="2"/>
      <name val="Segoe UI"/>
      <family val="2"/>
    </font>
    <font>
      <b/>
      <sz val="8"/>
      <color rgb="FF000000"/>
      <name val="Segoe UI"/>
      <family val="2"/>
    </font>
    <font>
      <u/>
      <sz val="8"/>
      <color theme="10"/>
      <name val="Segoe UI"/>
      <family val="2"/>
    </font>
    <font>
      <u/>
      <sz val="11"/>
      <color theme="1"/>
      <name val="Segoe UI"/>
      <family val="2"/>
    </font>
    <font>
      <b/>
      <sz val="11"/>
      <color theme="2"/>
      <name val="Segoe UI"/>
      <family val="2"/>
    </font>
    <font>
      <sz val="8"/>
      <color theme="3"/>
      <name val="Segoe UI"/>
      <family val="2"/>
    </font>
    <font>
      <b/>
      <sz val="8"/>
      <color theme="3"/>
      <name val="Segoe UI"/>
      <family val="2"/>
    </font>
    <font>
      <b/>
      <sz val="9"/>
      <color theme="0"/>
      <name val="Segoe UI"/>
      <family val="2"/>
    </font>
    <font>
      <b/>
      <sz val="9"/>
      <color theme="1"/>
      <name val="Segoe UI"/>
      <family val="2"/>
    </font>
    <font>
      <sz val="9"/>
      <color theme="1"/>
      <name val="Segoe UI"/>
      <family val="2"/>
    </font>
    <font>
      <i/>
      <sz val="9"/>
      <color theme="1"/>
      <name val="Segoe UI"/>
      <family val="2"/>
    </font>
    <font>
      <sz val="9"/>
      <color theme="0"/>
      <name val="Segoe UI"/>
      <family val="2"/>
    </font>
    <font>
      <b/>
      <i/>
      <sz val="9"/>
      <color theme="1"/>
      <name val="Segoe UI"/>
      <family val="2"/>
    </font>
    <font>
      <sz val="9"/>
      <color rgb="FFFF0000"/>
      <name val="Segoe UI"/>
      <family val="2"/>
    </font>
    <font>
      <b/>
      <sz val="9"/>
      <color rgb="FFFF0000"/>
      <name val="Segoe UI"/>
      <family val="2"/>
    </font>
    <font>
      <b/>
      <u/>
      <sz val="9"/>
      <color theme="1"/>
      <name val="Segoe UI"/>
      <family val="2"/>
    </font>
    <font>
      <sz val="9"/>
      <name val="Segoe UI"/>
      <family val="2"/>
    </font>
    <font>
      <b/>
      <sz val="9"/>
      <name val="Segoe UI"/>
      <family val="2"/>
    </font>
    <font>
      <sz val="11"/>
      <name val="Segoe UI"/>
      <family val="2"/>
    </font>
    <font>
      <sz val="11"/>
      <color theme="2"/>
      <name val="Segoe UI"/>
      <family val="2"/>
    </font>
    <font>
      <sz val="8"/>
      <color theme="2"/>
      <name val="Segoe UI"/>
      <family val="2"/>
    </font>
    <font>
      <sz val="9"/>
      <color theme="2"/>
      <name val="Segoe UI"/>
      <family val="2"/>
    </font>
    <font>
      <b/>
      <sz val="9"/>
      <color theme="2"/>
      <name val="Segoe UI"/>
      <family val="2"/>
    </font>
    <font>
      <u/>
      <sz val="8"/>
      <color theme="1"/>
      <name val="Segoe UI"/>
      <family val="2"/>
    </font>
  </fonts>
  <fills count="1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0.34998626667073579"/>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2" tint="-4.9989318521683403E-2"/>
        <bgColor indexed="64"/>
      </patternFill>
    </fill>
    <fill>
      <patternFill patternType="solid">
        <fgColor theme="1"/>
        <bgColor indexed="64"/>
      </patternFill>
    </fill>
  </fills>
  <borders count="48">
    <border>
      <left/>
      <right/>
      <top/>
      <bottom/>
      <diagonal/>
    </border>
    <border>
      <left/>
      <right/>
      <top/>
      <bottom style="double">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top/>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double">
        <color theme="0" tint="-0.34998626667073579"/>
      </top>
      <bottom/>
      <diagonal/>
    </border>
    <border>
      <left style="thin">
        <color theme="0" tint="-0.34998626667073579"/>
      </left>
      <right/>
      <top style="thin">
        <color theme="0" tint="-0.34998626667073579"/>
      </top>
      <bottom style="double">
        <color theme="0" tint="-0.34998626667073579"/>
      </bottom>
      <diagonal/>
    </border>
    <border>
      <left style="thin">
        <color theme="0" tint="-0.34998626667073579"/>
      </left>
      <right/>
      <top style="thin">
        <color theme="0" tint="-0.34998626667073579"/>
      </top>
      <bottom style="dashed">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top style="thin">
        <color theme="0" tint="-0.34998626667073579"/>
      </top>
      <bottom style="double">
        <color theme="0" tint="-0.34998626667073579"/>
      </bottom>
      <diagonal/>
    </border>
    <border>
      <left style="thin">
        <color theme="0" tint="-0.34998626667073579"/>
      </left>
      <right style="thin">
        <color theme="0" tint="-0.34998626667073579"/>
      </right>
      <top style="double">
        <color theme="0" tint="-0.34998626667073579"/>
      </top>
      <bottom style="double">
        <color theme="0" tint="-0.34998626667073579"/>
      </bottom>
      <diagonal/>
    </border>
    <border>
      <left style="thin">
        <color theme="0" tint="-0.34998626667073579"/>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2" tint="-0.34998626667073579"/>
      </bottom>
      <diagonal/>
    </border>
    <border>
      <left style="thin">
        <color theme="0" tint="-0.34998626667073579"/>
      </left>
      <right style="thin">
        <color theme="0" tint="-0.34998626667073579"/>
      </right>
      <top style="thin">
        <color theme="2" tint="-0.34998626667073579"/>
      </top>
      <bottom style="thin">
        <color theme="2" tint="-0.34998626667073579"/>
      </bottom>
      <diagonal/>
    </border>
    <border>
      <left style="thin">
        <color theme="0" tint="-0.34998626667073579"/>
      </left>
      <right style="thin">
        <color theme="0" tint="-0.34998626667073579"/>
      </right>
      <top style="thin">
        <color theme="2" tint="-0.34998626667073579"/>
      </top>
      <bottom style="double">
        <color theme="0" tint="-0.34998626667073579"/>
      </bottom>
      <diagonal/>
    </border>
    <border>
      <left style="thin">
        <color theme="0" tint="-0.34998626667073579"/>
      </left>
      <right/>
      <top style="thin">
        <color theme="2" tint="-0.34998626667073579"/>
      </top>
      <bottom style="thin">
        <color theme="2"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s>
  <cellStyleXfs count="7">
    <xf numFmtId="0" fontId="0" fillId="0" borderId="0"/>
    <xf numFmtId="9"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470">
    <xf numFmtId="0" fontId="0" fillId="0" borderId="0" xfId="0"/>
    <xf numFmtId="0" fontId="7" fillId="0" borderId="0" xfId="0" applyFont="1"/>
    <xf numFmtId="0" fontId="9" fillId="2" borderId="0" xfId="0" applyFont="1" applyFill="1"/>
    <xf numFmtId="0" fontId="5" fillId="2" borderId="0" xfId="0" applyFont="1" applyFill="1"/>
    <xf numFmtId="0" fontId="7" fillId="2" borderId="0" xfId="0" applyFont="1" applyFill="1"/>
    <xf numFmtId="0" fontId="7" fillId="2" borderId="10" xfId="0" applyFont="1" applyFill="1" applyBorder="1"/>
    <xf numFmtId="0" fontId="7" fillId="2" borderId="12" xfId="0" applyFont="1" applyFill="1" applyBorder="1"/>
    <xf numFmtId="0" fontId="7" fillId="2" borderId="13" xfId="0" applyFont="1" applyFill="1" applyBorder="1"/>
    <xf numFmtId="0" fontId="7" fillId="10" borderId="21" xfId="0" applyFont="1" applyFill="1" applyBorder="1"/>
    <xf numFmtId="0" fontId="7" fillId="10" borderId="22" xfId="0" applyFont="1" applyFill="1" applyBorder="1"/>
    <xf numFmtId="0" fontId="7" fillId="10" borderId="23" xfId="0" applyFont="1" applyFill="1" applyBorder="1"/>
    <xf numFmtId="164" fontId="7" fillId="9" borderId="6" xfId="0" applyNumberFormat="1" applyFont="1" applyFill="1" applyBorder="1" applyAlignment="1" applyProtection="1">
      <alignment horizontal="center" vertical="center"/>
      <protection locked="0"/>
    </xf>
    <xf numFmtId="0" fontId="7" fillId="2" borderId="0" xfId="0" applyFont="1" applyFill="1" applyAlignment="1">
      <alignment wrapText="1"/>
    </xf>
    <xf numFmtId="0" fontId="10" fillId="2" borderId="0" xfId="0" applyFont="1" applyFill="1" applyAlignment="1">
      <alignment horizontal="center" wrapText="1"/>
    </xf>
    <xf numFmtId="0" fontId="7" fillId="6" borderId="0" xfId="0" applyFont="1" applyFill="1"/>
    <xf numFmtId="0" fontId="5" fillId="2" borderId="0" xfId="0" applyFont="1" applyFill="1" applyAlignment="1">
      <alignment horizontal="right"/>
    </xf>
    <xf numFmtId="4" fontId="5" fillId="6" borderId="0" xfId="0" applyNumberFormat="1" applyFont="1" applyFill="1" applyAlignment="1">
      <alignment horizontal="right"/>
    </xf>
    <xf numFmtId="0" fontId="6" fillId="5" borderId="0" xfId="0" applyFont="1" applyFill="1" applyAlignment="1">
      <alignment horizontal="center"/>
    </xf>
    <xf numFmtId="0" fontId="5" fillId="7" borderId="0" xfId="0" applyFont="1" applyFill="1"/>
    <xf numFmtId="0" fontId="6" fillId="7" borderId="0" xfId="0" applyFont="1" applyFill="1" applyAlignment="1">
      <alignment horizontal="center"/>
    </xf>
    <xf numFmtId="0" fontId="5" fillId="6" borderId="0" xfId="0" applyFont="1" applyFill="1"/>
    <xf numFmtId="0" fontId="5" fillId="5" borderId="0" xfId="0" applyFont="1" applyFill="1"/>
    <xf numFmtId="0" fontId="6" fillId="7" borderId="0" xfId="0" applyFont="1" applyFill="1"/>
    <xf numFmtId="0" fontId="6" fillId="5" borderId="0" xfId="0" applyFont="1" applyFill="1"/>
    <xf numFmtId="0" fontId="18" fillId="3" borderId="0" xfId="0" applyFont="1" applyFill="1"/>
    <xf numFmtId="0" fontId="7" fillId="3" borderId="0" xfId="0" applyFont="1" applyFill="1"/>
    <xf numFmtId="0" fontId="10" fillId="4" borderId="0" xfId="0" applyFont="1" applyFill="1"/>
    <xf numFmtId="0" fontId="7" fillId="4" borderId="0" xfId="0" applyFont="1" applyFill="1"/>
    <xf numFmtId="0" fontId="10" fillId="2" borderId="0" xfId="0" applyFont="1" applyFill="1"/>
    <xf numFmtId="0" fontId="7" fillId="0" borderId="0" xfId="0" applyFont="1" applyAlignment="1">
      <alignment vertical="top"/>
    </xf>
    <xf numFmtId="0" fontId="7" fillId="0" borderId="0" xfId="0" applyFont="1" applyAlignment="1">
      <alignment vertical="top" wrapText="1"/>
    </xf>
    <xf numFmtId="0" fontId="5" fillId="0" borderId="0" xfId="0" applyFont="1" applyAlignment="1">
      <alignment horizontal="left"/>
    </xf>
    <xf numFmtId="0" fontId="9" fillId="2" borderId="0" xfId="0" applyFont="1" applyFill="1" applyAlignment="1">
      <alignment horizontal="left"/>
    </xf>
    <xf numFmtId="0" fontId="5" fillId="2" borderId="0" xfId="0" applyFont="1" applyFill="1" applyAlignment="1">
      <alignment horizontal="left"/>
    </xf>
    <xf numFmtId="0" fontId="5" fillId="0" borderId="2" xfId="0" applyFont="1" applyBorder="1" applyAlignment="1">
      <alignment horizontal="left"/>
    </xf>
    <xf numFmtId="1" fontId="5" fillId="0" borderId="0" xfId="3" applyNumberFormat="1" applyFont="1" applyBorder="1" applyAlignment="1">
      <alignment horizontal="left"/>
    </xf>
    <xf numFmtId="4" fontId="5" fillId="0" borderId="0" xfId="0" applyNumberFormat="1" applyFont="1" applyAlignment="1">
      <alignment horizontal="left"/>
    </xf>
    <xf numFmtId="0" fontId="5" fillId="0" borderId="1" xfId="0" applyFont="1" applyBorder="1" applyAlignment="1">
      <alignment horizontal="left"/>
    </xf>
    <xf numFmtId="0" fontId="5" fillId="0" borderId="1" xfId="0" applyFont="1" applyBorder="1" applyAlignment="1">
      <alignment horizontal="left" vertical="center" wrapText="1"/>
    </xf>
    <xf numFmtId="4" fontId="5" fillId="0" borderId="1" xfId="0" applyNumberFormat="1" applyFont="1" applyBorder="1" applyAlignment="1">
      <alignment horizontal="left" vertical="center" wrapText="1"/>
    </xf>
    <xf numFmtId="0" fontId="7" fillId="0" borderId="5" xfId="0" applyFont="1" applyBorder="1"/>
    <xf numFmtId="0" fontId="7" fillId="2" borderId="5" xfId="0" applyFont="1" applyFill="1" applyBorder="1"/>
    <xf numFmtId="0" fontId="5" fillId="2" borderId="21" xfId="0" applyFont="1" applyFill="1" applyBorder="1"/>
    <xf numFmtId="0" fontId="5" fillId="2" borderId="23" xfId="0" applyFont="1" applyFill="1" applyBorder="1"/>
    <xf numFmtId="0" fontId="5" fillId="0" borderId="0" xfId="0" applyFont="1"/>
    <xf numFmtId="0" fontId="5" fillId="0" borderId="2" xfId="0" applyFont="1" applyBorder="1"/>
    <xf numFmtId="0" fontId="5" fillId="2" borderId="22" xfId="0" applyFont="1" applyFill="1" applyBorder="1"/>
    <xf numFmtId="0" fontId="5" fillId="0" borderId="1" xfId="0" applyFont="1" applyBorder="1"/>
    <xf numFmtId="0" fontId="6" fillId="0" borderId="0" xfId="0" applyFont="1"/>
    <xf numFmtId="0" fontId="7" fillId="10" borderId="11" xfId="0" applyFont="1" applyFill="1" applyBorder="1"/>
    <xf numFmtId="4" fontId="5" fillId="2" borderId="0" xfId="0" applyNumberFormat="1" applyFont="1" applyFill="1" applyAlignment="1">
      <alignment horizontal="right"/>
    </xf>
    <xf numFmtId="0" fontId="5" fillId="2" borderId="2" xfId="0" applyFont="1" applyFill="1" applyBorder="1"/>
    <xf numFmtId="0" fontId="6" fillId="2" borderId="0" xfId="0" applyFont="1" applyFill="1"/>
    <xf numFmtId="0" fontId="19" fillId="2" borderId="0" xfId="0" applyFont="1" applyFill="1"/>
    <xf numFmtId="0" fontId="5" fillId="2" borderId="1" xfId="0" applyFont="1" applyFill="1" applyBorder="1"/>
    <xf numFmtId="0" fontId="5" fillId="2" borderId="10" xfId="0" applyFont="1" applyFill="1" applyBorder="1" applyAlignment="1">
      <alignment horizontal="right"/>
    </xf>
    <xf numFmtId="0" fontId="6" fillId="5" borderId="10" xfId="0" applyFont="1" applyFill="1" applyBorder="1" applyAlignment="1">
      <alignment horizontal="center"/>
    </xf>
    <xf numFmtId="0" fontId="5" fillId="2" borderId="10" xfId="0" applyFont="1" applyFill="1" applyBorder="1"/>
    <xf numFmtId="0" fontId="5" fillId="5" borderId="10" xfId="0" applyFont="1" applyFill="1" applyBorder="1"/>
    <xf numFmtId="0" fontId="6" fillId="5" borderId="10" xfId="0" applyFont="1" applyFill="1" applyBorder="1"/>
    <xf numFmtId="0" fontId="5" fillId="2" borderId="1" xfId="0" applyFont="1" applyFill="1" applyBorder="1" applyAlignment="1">
      <alignment horizontal="left"/>
    </xf>
    <xf numFmtId="0" fontId="3" fillId="3" borderId="0" xfId="0" applyFont="1" applyFill="1"/>
    <xf numFmtId="0" fontId="2" fillId="3" borderId="0" xfId="2" quotePrefix="1" applyFill="1" applyBorder="1"/>
    <xf numFmtId="0" fontId="7" fillId="0" borderId="0" xfId="0" applyFont="1" applyAlignment="1">
      <alignment wrapText="1"/>
    </xf>
    <xf numFmtId="0" fontId="7" fillId="0" borderId="12" xfId="0" applyFont="1" applyBorder="1"/>
    <xf numFmtId="0" fontId="7" fillId="0" borderId="12" xfId="0" applyFont="1" applyBorder="1" applyAlignment="1">
      <alignment wrapText="1"/>
    </xf>
    <xf numFmtId="0" fontId="7" fillId="6" borderId="0" xfId="0" applyFont="1" applyFill="1" applyAlignment="1">
      <alignment wrapText="1"/>
    </xf>
    <xf numFmtId="0" fontId="4" fillId="6" borderId="0" xfId="0" applyFont="1" applyFill="1"/>
    <xf numFmtId="0" fontId="7" fillId="0" borderId="0" xfId="0" applyFont="1" applyAlignment="1">
      <alignment horizontal="left"/>
    </xf>
    <xf numFmtId="0" fontId="7" fillId="0" borderId="0" xfId="0" applyFont="1" applyAlignment="1">
      <alignment horizontal="left" vertical="top"/>
    </xf>
    <xf numFmtId="0" fontId="7" fillId="0" borderId="0" xfId="0" applyFont="1" applyAlignment="1">
      <alignment horizontal="left" vertical="center" wrapText="1"/>
    </xf>
    <xf numFmtId="0" fontId="22" fillId="3" borderId="33" xfId="0" applyFont="1" applyFill="1" applyBorder="1"/>
    <xf numFmtId="0" fontId="21" fillId="3" borderId="34" xfId="2" quotePrefix="1" applyFont="1" applyFill="1" applyBorder="1"/>
    <xf numFmtId="0" fontId="0" fillId="3" borderId="35" xfId="0" applyFill="1" applyBorder="1"/>
    <xf numFmtId="0" fontId="7" fillId="0" borderId="36" xfId="0" applyFont="1" applyBorder="1"/>
    <xf numFmtId="0" fontId="7" fillId="0" borderId="37" xfId="0" applyFont="1" applyBorder="1"/>
    <xf numFmtId="0" fontId="10" fillId="0" borderId="0" xfId="0" applyFont="1" applyAlignment="1">
      <alignment vertical="center"/>
    </xf>
    <xf numFmtId="0" fontId="7" fillId="0" borderId="0" xfId="0" applyFont="1" applyAlignment="1">
      <alignment horizontal="left" vertical="center" wrapText="1" indent="2"/>
    </xf>
    <xf numFmtId="0" fontId="10" fillId="0" borderId="0" xfId="0" applyFont="1" applyAlignment="1">
      <alignment horizontal="left" vertical="center"/>
    </xf>
    <xf numFmtId="0" fontId="10" fillId="0" borderId="0" xfId="0" applyFont="1" applyAlignment="1">
      <alignment vertical="center" wrapText="1"/>
    </xf>
    <xf numFmtId="0" fontId="7" fillId="0" borderId="0" xfId="0" applyFont="1" applyAlignment="1">
      <alignment horizontal="left" vertical="center"/>
    </xf>
    <xf numFmtId="0" fontId="7" fillId="2" borderId="0" xfId="0" applyFont="1" applyFill="1" applyAlignment="1">
      <alignment horizontal="left" vertical="center" wrapText="1"/>
    </xf>
    <xf numFmtId="0" fontId="0" fillId="6" borderId="0" xfId="0" applyFill="1"/>
    <xf numFmtId="0" fontId="10" fillId="6" borderId="0" xfId="0" applyFont="1" applyFill="1" applyAlignment="1">
      <alignment vertical="top"/>
    </xf>
    <xf numFmtId="0" fontId="13" fillId="0" borderId="0" xfId="0" applyFont="1" applyAlignment="1">
      <alignment horizontal="left" vertical="top"/>
    </xf>
    <xf numFmtId="0" fontId="7" fillId="0" borderId="0" xfId="0" applyFont="1" applyAlignment="1">
      <alignment horizontal="left" wrapText="1"/>
    </xf>
    <xf numFmtId="10" fontId="5" fillId="0" borderId="0" xfId="0" applyNumberFormat="1" applyFont="1"/>
    <xf numFmtId="0" fontId="5" fillId="2" borderId="17" xfId="0" applyFont="1" applyFill="1" applyBorder="1" applyProtection="1">
      <protection hidden="1"/>
    </xf>
    <xf numFmtId="10" fontId="5" fillId="2" borderId="0" xfId="0" applyNumberFormat="1" applyFont="1" applyFill="1" applyAlignment="1">
      <alignment horizontal="left"/>
    </xf>
    <xf numFmtId="44" fontId="5" fillId="0" borderId="0" xfId="0" applyNumberFormat="1" applyFont="1"/>
    <xf numFmtId="9" fontId="5" fillId="0" borderId="0" xfId="0" applyNumberFormat="1" applyFont="1"/>
    <xf numFmtId="10" fontId="5" fillId="0" borderId="0" xfId="1" applyNumberFormat="1" applyFont="1"/>
    <xf numFmtId="9" fontId="5" fillId="0" borderId="1" xfId="0" applyNumberFormat="1" applyFont="1" applyBorder="1"/>
    <xf numFmtId="0" fontId="3" fillId="3" borderId="0" xfId="0" applyFont="1" applyFill="1" applyAlignment="1">
      <alignment horizontal="center"/>
    </xf>
    <xf numFmtId="0" fontId="7" fillId="0" borderId="0" xfId="0" applyFont="1" applyAlignment="1">
      <alignment horizontal="center"/>
    </xf>
    <xf numFmtId="0" fontId="7" fillId="0" borderId="0" xfId="0" applyFont="1" applyAlignment="1">
      <alignment horizontal="center" vertical="top" wrapText="1"/>
    </xf>
    <xf numFmtId="0" fontId="7" fillId="0" borderId="0" xfId="0" applyFont="1" applyAlignment="1">
      <alignment horizontal="center" vertical="top"/>
    </xf>
    <xf numFmtId="0" fontId="7" fillId="0" borderId="12" xfId="0" applyFont="1" applyBorder="1" applyAlignment="1">
      <alignment horizontal="center"/>
    </xf>
    <xf numFmtId="0" fontId="7" fillId="6" borderId="0" xfId="0" applyFont="1" applyFill="1" applyAlignment="1">
      <alignment horizontal="center"/>
    </xf>
    <xf numFmtId="0" fontId="10" fillId="2" borderId="17" xfId="0" applyFont="1" applyFill="1" applyBorder="1" applyAlignment="1">
      <alignment wrapText="1"/>
    </xf>
    <xf numFmtId="0" fontId="10" fillId="2" borderId="0" xfId="0" applyFont="1" applyFill="1" applyAlignment="1">
      <alignment wrapText="1"/>
    </xf>
    <xf numFmtId="0" fontId="7" fillId="2" borderId="11" xfId="0" applyFont="1" applyFill="1" applyBorder="1"/>
    <xf numFmtId="10" fontId="7" fillId="9" borderId="6" xfId="1" applyNumberFormat="1" applyFont="1" applyFill="1" applyBorder="1" applyAlignment="1" applyProtection="1">
      <alignment horizontal="center"/>
      <protection locked="0"/>
    </xf>
    <xf numFmtId="0" fontId="7" fillId="0" borderId="0" xfId="0" applyFont="1" applyAlignment="1">
      <alignment horizontal="left" vertical="top" wrapText="1"/>
    </xf>
    <xf numFmtId="9" fontId="7" fillId="9" borderId="6" xfId="4" applyNumberFormat="1" applyFont="1" applyFill="1" applyBorder="1" applyAlignment="1" applyProtection="1">
      <alignment horizontal="center"/>
      <protection locked="0"/>
    </xf>
    <xf numFmtId="44" fontId="7" fillId="9" borderId="6" xfId="1" applyNumberFormat="1" applyFont="1" applyFill="1" applyBorder="1" applyAlignment="1" applyProtection="1">
      <protection locked="0"/>
    </xf>
    <xf numFmtId="1" fontId="10" fillId="2" borderId="26" xfId="0" applyNumberFormat="1" applyFont="1" applyFill="1" applyBorder="1" applyAlignment="1">
      <alignment horizontal="center"/>
    </xf>
    <xf numFmtId="10" fontId="23" fillId="9" borderId="6" xfId="4" applyNumberFormat="1" applyFont="1" applyFill="1" applyBorder="1" applyAlignment="1" applyProtection="1">
      <alignment horizontal="center"/>
      <protection locked="0"/>
    </xf>
    <xf numFmtId="44" fontId="23" fillId="9" borderId="6" xfId="0" applyNumberFormat="1" applyFont="1" applyFill="1" applyBorder="1" applyProtection="1">
      <protection locked="0"/>
    </xf>
    <xf numFmtId="10" fontId="7" fillId="9" borderId="29" xfId="1" applyNumberFormat="1" applyFont="1" applyFill="1" applyBorder="1" applyAlignment="1" applyProtection="1">
      <alignment horizontal="center"/>
      <protection locked="0"/>
    </xf>
    <xf numFmtId="44" fontId="7" fillId="9" borderId="6" xfId="1" applyNumberFormat="1" applyFont="1" applyFill="1" applyBorder="1" applyAlignment="1" applyProtection="1">
      <alignment horizontal="center"/>
      <protection locked="0"/>
    </xf>
    <xf numFmtId="44" fontId="7" fillId="9" borderId="29" xfId="1" applyNumberFormat="1" applyFont="1" applyFill="1" applyBorder="1" applyAlignment="1" applyProtection="1">
      <alignment horizontal="center"/>
      <protection locked="0"/>
    </xf>
    <xf numFmtId="0" fontId="2" fillId="3" borderId="0" xfId="2" quotePrefix="1" applyFill="1" applyProtection="1"/>
    <xf numFmtId="0" fontId="4" fillId="3" borderId="0" xfId="0" applyFont="1" applyFill="1"/>
    <xf numFmtId="0" fontId="8" fillId="2" borderId="0" xfId="0" applyFont="1" applyFill="1"/>
    <xf numFmtId="0" fontId="7" fillId="2" borderId="8" xfId="0" applyFont="1" applyFill="1" applyBorder="1"/>
    <xf numFmtId="0" fontId="7" fillId="2" borderId="9" xfId="0" applyFont="1" applyFill="1" applyBorder="1"/>
    <xf numFmtId="10" fontId="10" fillId="2" borderId="24" xfId="1" applyNumberFormat="1" applyFont="1" applyFill="1" applyBorder="1" applyAlignment="1" applyProtection="1">
      <alignment horizontal="center"/>
    </xf>
    <xf numFmtId="0" fontId="7" fillId="2" borderId="17" xfId="0" applyFont="1" applyFill="1" applyBorder="1"/>
    <xf numFmtId="0" fontId="11" fillId="2" borderId="0" xfId="0" applyFont="1" applyFill="1"/>
    <xf numFmtId="0" fontId="10" fillId="11" borderId="14" xfId="0" applyFont="1" applyFill="1" applyBorder="1"/>
    <xf numFmtId="0" fontId="10" fillId="11" borderId="15" xfId="0" applyFont="1" applyFill="1" applyBorder="1"/>
    <xf numFmtId="0" fontId="7" fillId="11" borderId="15" xfId="0" applyFont="1" applyFill="1" applyBorder="1"/>
    <xf numFmtId="0" fontId="7" fillId="11" borderId="16" xfId="0" applyFont="1" applyFill="1" applyBorder="1"/>
    <xf numFmtId="0" fontId="10" fillId="6" borderId="4" xfId="0" applyFont="1" applyFill="1" applyBorder="1" applyAlignment="1">
      <alignment horizontal="center"/>
    </xf>
    <xf numFmtId="0" fontId="7" fillId="6" borderId="19" xfId="0" applyFont="1" applyFill="1" applyBorder="1"/>
    <xf numFmtId="0" fontId="7" fillId="2" borderId="3" xfId="0" applyFont="1" applyFill="1" applyBorder="1"/>
    <xf numFmtId="0" fontId="10" fillId="2" borderId="17" xfId="0" applyFont="1" applyFill="1" applyBorder="1"/>
    <xf numFmtId="0" fontId="10" fillId="2" borderId="6" xfId="0" applyFont="1" applyFill="1" applyBorder="1" applyAlignment="1">
      <alignment horizontal="center"/>
    </xf>
    <xf numFmtId="0" fontId="7" fillId="2" borderId="21" xfId="0" applyFont="1" applyFill="1" applyBorder="1"/>
    <xf numFmtId="0" fontId="7" fillId="2" borderId="22" xfId="0" applyFont="1" applyFill="1" applyBorder="1"/>
    <xf numFmtId="0" fontId="10" fillId="2" borderId="22" xfId="0" applyFont="1" applyFill="1" applyBorder="1" applyAlignment="1">
      <alignment horizontal="center"/>
    </xf>
    <xf numFmtId="0" fontId="7" fillId="2" borderId="6" xfId="0" applyFont="1" applyFill="1" applyBorder="1"/>
    <xf numFmtId="0" fontId="10" fillId="2" borderId="26" xfId="0" applyFont="1" applyFill="1" applyBorder="1"/>
    <xf numFmtId="0" fontId="17" fillId="2" borderId="7" xfId="0" applyFont="1" applyFill="1" applyBorder="1"/>
    <xf numFmtId="0" fontId="16" fillId="2" borderId="0" xfId="0" applyFont="1" applyFill="1"/>
    <xf numFmtId="0" fontId="10" fillId="2" borderId="21" xfId="0" applyFont="1" applyFill="1" applyBorder="1"/>
    <xf numFmtId="0" fontId="13" fillId="2" borderId="17" xfId="0" applyFont="1" applyFill="1" applyBorder="1"/>
    <xf numFmtId="0" fontId="10" fillId="6" borderId="21" xfId="0" applyFont="1" applyFill="1" applyBorder="1"/>
    <xf numFmtId="0" fontId="10" fillId="6" borderId="17" xfId="0" applyFont="1" applyFill="1" applyBorder="1"/>
    <xf numFmtId="0" fontId="10" fillId="9" borderId="0" xfId="0" applyFont="1" applyFill="1" applyAlignment="1">
      <alignment horizontal="center"/>
    </xf>
    <xf numFmtId="0" fontId="7" fillId="6" borderId="10" xfId="0" applyFont="1" applyFill="1" applyBorder="1"/>
    <xf numFmtId="0" fontId="10" fillId="2" borderId="27" xfId="0" applyFont="1" applyFill="1" applyBorder="1"/>
    <xf numFmtId="10" fontId="7" fillId="12" borderId="6" xfId="1" applyNumberFormat="1" applyFont="1" applyFill="1" applyBorder="1" applyAlignment="1" applyProtection="1">
      <alignment horizontal="center"/>
    </xf>
    <xf numFmtId="44" fontId="7" fillId="2" borderId="0" xfId="4" applyFont="1" applyFill="1" applyBorder="1" applyAlignment="1" applyProtection="1">
      <alignment horizontal="center"/>
    </xf>
    <xf numFmtId="10" fontId="7" fillId="2" borderId="12" xfId="1" applyNumberFormat="1" applyFont="1" applyFill="1" applyBorder="1" applyAlignment="1" applyProtection="1">
      <alignment horizontal="center"/>
    </xf>
    <xf numFmtId="0" fontId="17" fillId="2" borderId="0" xfId="0" applyFont="1" applyFill="1"/>
    <xf numFmtId="44" fontId="7" fillId="12" borderId="6" xfId="1" applyNumberFormat="1" applyFont="1" applyFill="1" applyBorder="1" applyAlignment="1" applyProtection="1">
      <alignment horizontal="center"/>
    </xf>
    <xf numFmtId="9" fontId="7" fillId="2" borderId="12" xfId="1" applyFont="1" applyFill="1" applyBorder="1" applyAlignment="1" applyProtection="1">
      <alignment horizontal="center"/>
    </xf>
    <xf numFmtId="9" fontId="7" fillId="2" borderId="0" xfId="1" applyFont="1" applyFill="1" applyBorder="1" applyAlignment="1" applyProtection="1">
      <alignment horizontal="center"/>
    </xf>
    <xf numFmtId="44" fontId="17" fillId="2" borderId="0" xfId="4" applyFont="1" applyFill="1" applyBorder="1" applyAlignment="1" applyProtection="1">
      <alignment horizontal="center"/>
    </xf>
    <xf numFmtId="0" fontId="10" fillId="13" borderId="21" xfId="0" applyFont="1" applyFill="1" applyBorder="1"/>
    <xf numFmtId="9" fontId="7" fillId="13" borderId="22" xfId="1" applyFont="1" applyFill="1" applyBorder="1" applyAlignment="1" applyProtection="1">
      <alignment horizontal="center"/>
    </xf>
    <xf numFmtId="44" fontId="17" fillId="13" borderId="22" xfId="4" applyFont="1" applyFill="1" applyBorder="1" applyAlignment="1" applyProtection="1">
      <alignment horizontal="center"/>
    </xf>
    <xf numFmtId="44" fontId="7" fillId="13" borderId="22" xfId="4" applyFont="1" applyFill="1" applyBorder="1" applyAlignment="1" applyProtection="1">
      <alignment horizontal="center"/>
    </xf>
    <xf numFmtId="0" fontId="7" fillId="13" borderId="23" xfId="0" applyFont="1" applyFill="1" applyBorder="1"/>
    <xf numFmtId="0" fontId="10" fillId="2" borderId="6" xfId="0" applyFont="1" applyFill="1" applyBorder="1"/>
    <xf numFmtId="9" fontId="7" fillId="2" borderId="23" xfId="1" applyFont="1" applyFill="1" applyBorder="1" applyAlignment="1" applyProtection="1">
      <alignment horizontal="center"/>
    </xf>
    <xf numFmtId="9" fontId="7" fillId="2" borderId="22" xfId="1" applyFont="1" applyFill="1" applyBorder="1" applyAlignment="1" applyProtection="1">
      <alignment horizontal="center"/>
    </xf>
    <xf numFmtId="9" fontId="7" fillId="6" borderId="6" xfId="1" applyFont="1" applyFill="1" applyBorder="1" applyAlignment="1" applyProtection="1">
      <alignment horizontal="center"/>
    </xf>
    <xf numFmtId="44" fontId="23" fillId="2" borderId="6" xfId="4" applyFont="1" applyFill="1" applyBorder="1" applyAlignment="1" applyProtection="1">
      <alignment horizontal="center"/>
    </xf>
    <xf numFmtId="10" fontId="23" fillId="2" borderId="6" xfId="4" applyNumberFormat="1" applyFont="1" applyFill="1" applyBorder="1" applyAlignment="1" applyProtection="1">
      <alignment horizontal="center"/>
    </xf>
    <xf numFmtId="44" fontId="23" fillId="2" borderId="6" xfId="0" applyNumberFormat="1" applyFont="1" applyFill="1" applyBorder="1"/>
    <xf numFmtId="0" fontId="10" fillId="2" borderId="39" xfId="0" applyFont="1" applyFill="1" applyBorder="1"/>
    <xf numFmtId="9" fontId="10" fillId="12" borderId="39" xfId="1" applyFont="1" applyFill="1" applyBorder="1" applyAlignment="1" applyProtection="1">
      <alignment horizontal="center"/>
    </xf>
    <xf numFmtId="10" fontId="24" fillId="2" borderId="39" xfId="1" applyNumberFormat="1" applyFont="1" applyFill="1" applyBorder="1" applyAlignment="1" applyProtection="1">
      <alignment horizontal="center"/>
    </xf>
    <xf numFmtId="0" fontId="7" fillId="2" borderId="29" xfId="0" applyFont="1" applyFill="1" applyBorder="1"/>
    <xf numFmtId="9" fontId="7" fillId="6" borderId="29" xfId="1" applyFont="1" applyFill="1" applyBorder="1" applyAlignment="1" applyProtection="1">
      <alignment horizontal="center"/>
    </xf>
    <xf numFmtId="44" fontId="23" fillId="2" borderId="29" xfId="4" applyFont="1" applyFill="1" applyBorder="1" applyAlignment="1" applyProtection="1">
      <alignment horizontal="center"/>
    </xf>
    <xf numFmtId="9" fontId="10" fillId="2" borderId="26" xfId="1" applyFont="1" applyFill="1" applyBorder="1" applyAlignment="1" applyProtection="1">
      <alignment horizontal="center"/>
    </xf>
    <xf numFmtId="10" fontId="24" fillId="2" borderId="26" xfId="4" applyNumberFormat="1" applyFont="1" applyFill="1" applyBorder="1" applyAlignment="1" applyProtection="1">
      <alignment horizontal="center"/>
    </xf>
    <xf numFmtId="10" fontId="10" fillId="2" borderId="26" xfId="1" applyNumberFormat="1" applyFont="1" applyFill="1" applyBorder="1" applyAlignment="1" applyProtection="1">
      <alignment horizontal="center"/>
    </xf>
    <xf numFmtId="10" fontId="10" fillId="6" borderId="6" xfId="1" applyNumberFormat="1" applyFont="1" applyFill="1" applyBorder="1" applyAlignment="1" applyProtection="1">
      <alignment horizontal="center"/>
    </xf>
    <xf numFmtId="10" fontId="24" fillId="2" borderId="6" xfId="4" applyNumberFormat="1" applyFont="1" applyFill="1" applyBorder="1" applyAlignment="1" applyProtection="1">
      <alignment horizontal="center"/>
    </xf>
    <xf numFmtId="10" fontId="10" fillId="2" borderId="0" xfId="1" applyNumberFormat="1" applyFont="1" applyFill="1" applyBorder="1" applyAlignment="1" applyProtection="1">
      <alignment horizontal="center"/>
    </xf>
    <xf numFmtId="10" fontId="24" fillId="2" borderId="0" xfId="4" applyNumberFormat="1" applyFont="1" applyFill="1" applyBorder="1" applyAlignment="1" applyProtection="1">
      <alignment horizontal="center"/>
    </xf>
    <xf numFmtId="44" fontId="10" fillId="6" borderId="23" xfId="1" applyNumberFormat="1" applyFont="1" applyFill="1" applyBorder="1" applyAlignment="1" applyProtection="1">
      <alignment horizontal="center"/>
    </xf>
    <xf numFmtId="44" fontId="7" fillId="2" borderId="17" xfId="4" applyFont="1" applyFill="1" applyBorder="1" applyAlignment="1" applyProtection="1">
      <alignment horizontal="center"/>
    </xf>
    <xf numFmtId="0" fontId="10" fillId="6" borderId="18" xfId="0" applyFont="1" applyFill="1" applyBorder="1"/>
    <xf numFmtId="0" fontId="10" fillId="2" borderId="31" xfId="0" applyFont="1" applyFill="1" applyBorder="1"/>
    <xf numFmtId="0" fontId="7" fillId="10" borderId="7" xfId="0" applyFont="1" applyFill="1" applyBorder="1"/>
    <xf numFmtId="0" fontId="7" fillId="10" borderId="32" xfId="0" applyFont="1" applyFill="1" applyBorder="1"/>
    <xf numFmtId="0" fontId="14" fillId="2" borderId="0" xfId="0" applyFont="1" applyFill="1"/>
    <xf numFmtId="164" fontId="7" fillId="2" borderId="12" xfId="1" applyNumberFormat="1" applyFont="1" applyFill="1" applyBorder="1" applyAlignment="1" applyProtection="1">
      <alignment horizontal="center"/>
    </xf>
    <xf numFmtId="164" fontId="7" fillId="2" borderId="0" xfId="1" applyNumberFormat="1" applyFont="1" applyFill="1" applyBorder="1" applyAlignment="1" applyProtection="1">
      <alignment horizontal="center"/>
    </xf>
    <xf numFmtId="164" fontId="7" fillId="2" borderId="8" xfId="1" applyNumberFormat="1" applyFont="1" applyFill="1" applyBorder="1" applyAlignment="1" applyProtection="1">
      <alignment horizontal="center"/>
    </xf>
    <xf numFmtId="0" fontId="10" fillId="2" borderId="26" xfId="0" applyFont="1" applyFill="1" applyBorder="1" applyAlignment="1">
      <alignment horizontal="left" vertical="center"/>
    </xf>
    <xf numFmtId="44" fontId="10" fillId="2" borderId="26" xfId="0" applyNumberFormat="1" applyFont="1" applyFill="1" applyBorder="1" applyAlignment="1">
      <alignment horizontal="center" vertical="center"/>
    </xf>
    <xf numFmtId="0" fontId="10" fillId="2" borderId="11" xfId="0" applyFont="1" applyFill="1" applyBorder="1" applyAlignment="1">
      <alignment horizontal="left" vertical="center"/>
    </xf>
    <xf numFmtId="44" fontId="10" fillId="2" borderId="12" xfId="0" applyNumberFormat="1" applyFont="1" applyFill="1" applyBorder="1" applyAlignment="1">
      <alignment horizontal="center" vertical="center"/>
    </xf>
    <xf numFmtId="0" fontId="12" fillId="2" borderId="17" xfId="0" applyFont="1" applyFill="1" applyBorder="1"/>
    <xf numFmtId="0" fontId="7" fillId="2" borderId="6" xfId="0" applyFont="1" applyFill="1" applyBorder="1" applyAlignment="1">
      <alignment horizontal="left" vertical="center"/>
    </xf>
    <xf numFmtId="0" fontId="7" fillId="2" borderId="20" xfId="0" applyFont="1" applyFill="1" applyBorder="1" applyAlignment="1">
      <alignment horizontal="left" vertical="center"/>
    </xf>
    <xf numFmtId="0" fontId="10" fillId="2" borderId="24" xfId="0" applyFont="1" applyFill="1" applyBorder="1" applyAlignment="1">
      <alignment horizontal="left" vertical="center"/>
    </xf>
    <xf numFmtId="0" fontId="17" fillId="2" borderId="17" xfId="0" applyFont="1" applyFill="1" applyBorder="1"/>
    <xf numFmtId="10" fontId="10" fillId="2" borderId="12" xfId="1" applyNumberFormat="1" applyFont="1" applyFill="1" applyBorder="1" applyAlignment="1" applyProtection="1">
      <alignment horizontal="center"/>
    </xf>
    <xf numFmtId="0" fontId="10" fillId="2" borderId="0" xfId="0" applyFont="1" applyFill="1" applyAlignment="1">
      <alignment horizontal="left" vertical="center"/>
    </xf>
    <xf numFmtId="0" fontId="10" fillId="8" borderId="14" xfId="0" applyFont="1" applyFill="1" applyBorder="1"/>
    <xf numFmtId="0" fontId="10" fillId="8" borderId="15" xfId="0" applyFont="1" applyFill="1" applyBorder="1" applyAlignment="1">
      <alignment horizontal="center"/>
    </xf>
    <xf numFmtId="0" fontId="7" fillId="8" borderId="16" xfId="0" applyFont="1" applyFill="1" applyBorder="1"/>
    <xf numFmtId="0" fontId="6" fillId="2" borderId="0" xfId="0" applyFont="1" applyFill="1" applyAlignment="1">
      <alignment horizontal="center" wrapText="1"/>
    </xf>
    <xf numFmtId="0" fontId="7" fillId="2" borderId="10" xfId="0" applyFont="1" applyFill="1" applyBorder="1" applyAlignment="1">
      <alignment wrapText="1"/>
    </xf>
    <xf numFmtId="0" fontId="10" fillId="9" borderId="6" xfId="0" applyFont="1" applyFill="1" applyBorder="1" applyAlignment="1" applyProtection="1">
      <alignment horizontal="center"/>
      <protection locked="0"/>
    </xf>
    <xf numFmtId="164" fontId="5" fillId="2" borderId="0" xfId="0" applyNumberFormat="1" applyFont="1" applyFill="1" applyAlignment="1">
      <alignment horizontal="center"/>
    </xf>
    <xf numFmtId="0" fontId="7" fillId="0" borderId="0" xfId="0" applyFont="1" applyAlignment="1">
      <alignment horizontal="right" vertical="center"/>
    </xf>
    <xf numFmtId="0" fontId="7" fillId="6" borderId="0" xfId="0" applyFont="1" applyFill="1" applyAlignment="1">
      <alignment vertical="top"/>
    </xf>
    <xf numFmtId="0" fontId="2" fillId="3" borderId="0" xfId="2" quotePrefix="1" applyFill="1" applyBorder="1" applyAlignment="1">
      <alignment vertical="top"/>
    </xf>
    <xf numFmtId="0" fontId="7" fillId="2" borderId="0" xfId="0" applyFont="1" applyFill="1" applyAlignment="1">
      <alignment vertical="top" wrapText="1"/>
    </xf>
    <xf numFmtId="0" fontId="7" fillId="0" borderId="12" xfId="0" applyFont="1" applyBorder="1" applyAlignment="1">
      <alignment vertical="top" wrapText="1"/>
    </xf>
    <xf numFmtId="0" fontId="7" fillId="6" borderId="0" xfId="0" applyFont="1" applyFill="1" applyAlignment="1">
      <alignment vertical="top" wrapText="1"/>
    </xf>
    <xf numFmtId="44" fontId="7" fillId="6" borderId="6" xfId="4" applyFont="1" applyFill="1" applyBorder="1" applyAlignment="1" applyProtection="1">
      <alignment horizontal="center"/>
    </xf>
    <xf numFmtId="164" fontId="7" fillId="9" borderId="6" xfId="1" applyNumberFormat="1" applyFont="1" applyFill="1" applyBorder="1" applyAlignment="1" applyProtection="1">
      <alignment horizontal="center"/>
      <protection locked="0"/>
    </xf>
    <xf numFmtId="164" fontId="10" fillId="6" borderId="26" xfId="1" applyNumberFormat="1" applyFont="1" applyFill="1" applyBorder="1" applyAlignment="1" applyProtection="1">
      <alignment horizontal="center"/>
    </xf>
    <xf numFmtId="164" fontId="7" fillId="2" borderId="0" xfId="0" applyNumberFormat="1" applyFont="1" applyFill="1"/>
    <xf numFmtId="164" fontId="7" fillId="2" borderId="8" xfId="0" applyNumberFormat="1" applyFont="1" applyFill="1" applyBorder="1"/>
    <xf numFmtId="164" fontId="10" fillId="6" borderId="4" xfId="0" applyNumberFormat="1" applyFont="1" applyFill="1" applyBorder="1" applyAlignment="1">
      <alignment horizontal="center"/>
    </xf>
    <xf numFmtId="0" fontId="7" fillId="2" borderId="25" xfId="0" applyFont="1" applyFill="1" applyBorder="1"/>
    <xf numFmtId="0" fontId="7" fillId="13" borderId="22" xfId="0" applyFont="1" applyFill="1" applyBorder="1"/>
    <xf numFmtId="10" fontId="5" fillId="2" borderId="0" xfId="1" applyNumberFormat="1" applyFont="1" applyFill="1" applyBorder="1" applyAlignment="1">
      <alignment horizontal="left"/>
    </xf>
    <xf numFmtId="4" fontId="5" fillId="0" borderId="0" xfId="0" applyNumberFormat="1" applyFont="1" applyAlignment="1">
      <alignment horizontal="left" vertical="center" wrapText="1"/>
    </xf>
    <xf numFmtId="0" fontId="5" fillId="0" borderId="0" xfId="0" applyFont="1" applyAlignment="1">
      <alignment horizontal="left" vertical="center" wrapText="1"/>
    </xf>
    <xf numFmtId="0" fontId="20" fillId="2" borderId="0" xfId="2" applyFont="1" applyFill="1" applyBorder="1"/>
    <xf numFmtId="164" fontId="7" fillId="2" borderId="0" xfId="1" applyNumberFormat="1" applyFont="1" applyFill="1" applyBorder="1" applyAlignment="1" applyProtection="1">
      <alignment horizontal="center"/>
      <protection locked="0"/>
    </xf>
    <xf numFmtId="164" fontId="10" fillId="2" borderId="26" xfId="1" applyNumberFormat="1" applyFont="1" applyFill="1" applyBorder="1" applyAlignment="1" applyProtection="1">
      <alignment horizontal="center"/>
    </xf>
    <xf numFmtId="0" fontId="7" fillId="0" borderId="0" xfId="0" applyFont="1" applyAlignment="1">
      <alignment horizontal="right" vertical="top"/>
    </xf>
    <xf numFmtId="44" fontId="7" fillId="13" borderId="6" xfId="4" applyFont="1" applyFill="1" applyBorder="1" applyAlignment="1" applyProtection="1">
      <alignment horizontal="center"/>
    </xf>
    <xf numFmtId="0" fontId="10" fillId="6" borderId="4" xfId="0" applyFont="1" applyFill="1" applyBorder="1" applyAlignment="1">
      <alignment horizontal="center" wrapText="1"/>
    </xf>
    <xf numFmtId="164" fontId="13" fillId="6" borderId="24" xfId="1" applyNumberFormat="1" applyFont="1" applyFill="1" applyBorder="1" applyAlignment="1" applyProtection="1">
      <alignment horizontal="center"/>
    </xf>
    <xf numFmtId="0" fontId="7" fillId="0" borderId="0" xfId="0" applyFont="1" applyAlignment="1">
      <alignment horizontal="left" vertical="center" wrapText="1" indent="1"/>
    </xf>
    <xf numFmtId="0" fontId="10" fillId="6" borderId="40" xfId="0" applyFont="1" applyFill="1" applyBorder="1"/>
    <xf numFmtId="0" fontId="10" fillId="6" borderId="41" xfId="0" applyFont="1" applyFill="1" applyBorder="1" applyAlignment="1">
      <alignment horizontal="center"/>
    </xf>
    <xf numFmtId="0" fontId="7" fillId="6" borderId="42" xfId="0" applyFont="1" applyFill="1" applyBorder="1"/>
    <xf numFmtId="0" fontId="13" fillId="2" borderId="11" xfId="0" applyFont="1" applyFill="1" applyBorder="1"/>
    <xf numFmtId="0" fontId="13" fillId="2" borderId="21" xfId="0" applyFont="1" applyFill="1" applyBorder="1"/>
    <xf numFmtId="0" fontId="13" fillId="2" borderId="11" xfId="0" applyFont="1" applyFill="1" applyBorder="1" applyProtection="1">
      <protection hidden="1"/>
    </xf>
    <xf numFmtId="0" fontId="5" fillId="2" borderId="21" xfId="0" applyFont="1" applyFill="1" applyBorder="1" applyAlignment="1">
      <alignment vertical="center"/>
    </xf>
    <xf numFmtId="164" fontId="5" fillId="2" borderId="6" xfId="0" applyNumberFormat="1" applyFont="1" applyFill="1" applyBorder="1" applyAlignment="1">
      <alignment horizontal="center" vertical="center"/>
    </xf>
    <xf numFmtId="0" fontId="7" fillId="2" borderId="0" xfId="0" applyFont="1" applyFill="1" applyAlignment="1">
      <alignment vertical="center" wrapText="1"/>
    </xf>
    <xf numFmtId="164" fontId="5" fillId="6" borderId="6" xfId="0" applyNumberFormat="1" applyFont="1" applyFill="1" applyBorder="1" applyAlignment="1">
      <alignment horizontal="center" vertical="center"/>
    </xf>
    <xf numFmtId="0" fontId="0" fillId="2" borderId="0" xfId="0" applyFill="1"/>
    <xf numFmtId="0" fontId="10" fillId="0" borderId="0" xfId="0" applyFont="1"/>
    <xf numFmtId="0" fontId="13" fillId="2" borderId="43" xfId="0" applyFont="1" applyFill="1" applyBorder="1"/>
    <xf numFmtId="164" fontId="13" fillId="12" borderId="24" xfId="1" applyNumberFormat="1" applyFont="1" applyFill="1" applyBorder="1" applyAlignment="1" applyProtection="1">
      <alignment horizontal="center"/>
    </xf>
    <xf numFmtId="0" fontId="7" fillId="10" borderId="46" xfId="0" applyFont="1" applyFill="1" applyBorder="1"/>
    <xf numFmtId="0" fontId="15" fillId="2" borderId="17" xfId="0" applyFont="1" applyFill="1" applyBorder="1"/>
    <xf numFmtId="0" fontId="7" fillId="9" borderId="6" xfId="1" applyNumberFormat="1" applyFont="1" applyFill="1" applyBorder="1" applyAlignment="1" applyProtection="1">
      <alignment horizontal="center"/>
      <protection locked="0"/>
    </xf>
    <xf numFmtId="0" fontId="10" fillId="2" borderId="12" xfId="0" applyFont="1" applyFill="1" applyBorder="1" applyAlignment="1">
      <alignment horizontal="center"/>
    </xf>
    <xf numFmtId="0" fontId="10" fillId="2" borderId="0" xfId="0" applyFont="1" applyFill="1" applyAlignment="1">
      <alignment horizontal="center"/>
    </xf>
    <xf numFmtId="0" fontId="3" fillId="14" borderId="0" xfId="0" applyFont="1" applyFill="1"/>
    <xf numFmtId="0" fontId="0" fillId="14" borderId="0" xfId="0" applyFill="1"/>
    <xf numFmtId="0" fontId="25" fillId="2" borderId="0" xfId="0" applyFont="1" applyFill="1"/>
    <xf numFmtId="0" fontId="27" fillId="2" borderId="0" xfId="0" applyFont="1" applyFill="1"/>
    <xf numFmtId="0" fontId="29" fillId="2" borderId="0" xfId="0" applyFont="1" applyFill="1"/>
    <xf numFmtId="0" fontId="27" fillId="2" borderId="17" xfId="0" applyFont="1" applyFill="1" applyBorder="1"/>
    <xf numFmtId="0" fontId="27" fillId="2" borderId="21" xfId="0" applyFont="1" applyFill="1" applyBorder="1"/>
    <xf numFmtId="0" fontId="27" fillId="2" borderId="22" xfId="0" applyFont="1" applyFill="1" applyBorder="1"/>
    <xf numFmtId="0" fontId="26" fillId="2" borderId="22" xfId="0" applyFont="1" applyFill="1" applyBorder="1" applyAlignment="1">
      <alignment horizontal="center"/>
    </xf>
    <xf numFmtId="0" fontId="26" fillId="2" borderId="23" xfId="0" applyFont="1" applyFill="1" applyBorder="1" applyAlignment="1">
      <alignment horizontal="center"/>
    </xf>
    <xf numFmtId="0" fontId="26" fillId="2" borderId="0" xfId="0" applyFont="1" applyFill="1" applyAlignment="1">
      <alignment horizontal="center"/>
    </xf>
    <xf numFmtId="0" fontId="26" fillId="13" borderId="23" xfId="0" applyFont="1" applyFill="1" applyBorder="1" applyAlignment="1">
      <alignment horizontal="center"/>
    </xf>
    <xf numFmtId="0" fontId="27" fillId="2" borderId="6" xfId="0" applyFont="1" applyFill="1" applyBorder="1"/>
    <xf numFmtId="0" fontId="27" fillId="6" borderId="6" xfId="0" applyFont="1" applyFill="1" applyBorder="1" applyAlignment="1">
      <alignment horizontal="center"/>
    </xf>
    <xf numFmtId="44" fontId="27" fillId="2" borderId="6" xfId="4" applyFont="1" applyFill="1" applyBorder="1" applyProtection="1"/>
    <xf numFmtId="44" fontId="27" fillId="2" borderId="0" xfId="4" applyFont="1" applyFill="1" applyBorder="1" applyProtection="1"/>
    <xf numFmtId="10" fontId="28" fillId="2" borderId="6" xfId="0" applyNumberFormat="1" applyFont="1" applyFill="1" applyBorder="1" applyAlignment="1">
      <alignment horizontal="center"/>
    </xf>
    <xf numFmtId="10" fontId="28" fillId="2" borderId="29" xfId="0" applyNumberFormat="1" applyFont="1" applyFill="1" applyBorder="1" applyAlignment="1">
      <alignment horizontal="center"/>
    </xf>
    <xf numFmtId="44" fontId="26" fillId="2" borderId="0" xfId="4" applyFont="1" applyFill="1" applyBorder="1" applyProtection="1"/>
    <xf numFmtId="0" fontId="27" fillId="2" borderId="24" xfId="0" applyFont="1" applyFill="1" applyBorder="1"/>
    <xf numFmtId="44" fontId="27" fillId="2" borderId="24" xfId="4" applyFont="1" applyFill="1" applyBorder="1" applyProtection="1"/>
    <xf numFmtId="0" fontId="27" fillId="0" borderId="21" xfId="0" applyFont="1" applyBorder="1"/>
    <xf numFmtId="164" fontId="30" fillId="13" borderId="20" xfId="0" applyNumberFormat="1" applyFont="1" applyFill="1" applyBorder="1" applyAlignment="1">
      <alignment horizontal="center"/>
    </xf>
    <xf numFmtId="0" fontId="26" fillId="2" borderId="26" xfId="0" applyFont="1" applyFill="1" applyBorder="1"/>
    <xf numFmtId="164" fontId="27" fillId="6" borderId="26" xfId="0" applyNumberFormat="1" applyFont="1" applyFill="1" applyBorder="1" applyAlignment="1">
      <alignment horizontal="center"/>
    </xf>
    <xf numFmtId="44" fontId="26" fillId="2" borderId="26" xfId="4" applyFont="1" applyFill="1" applyBorder="1" applyProtection="1"/>
    <xf numFmtId="0" fontId="27" fillId="2" borderId="28" xfId="0" applyFont="1" applyFill="1" applyBorder="1"/>
    <xf numFmtId="164" fontId="27" fillId="6" borderId="0" xfId="0" applyNumberFormat="1" applyFont="1" applyFill="1" applyAlignment="1">
      <alignment horizontal="center"/>
    </xf>
    <xf numFmtId="44" fontId="27" fillId="2" borderId="28" xfId="4" applyFont="1" applyFill="1" applyBorder="1" applyProtection="1"/>
    <xf numFmtId="0" fontId="26" fillId="2" borderId="30" xfId="0" applyFont="1" applyFill="1" applyBorder="1"/>
    <xf numFmtId="164" fontId="27" fillId="6" borderId="30" xfId="0" applyNumberFormat="1" applyFont="1" applyFill="1" applyBorder="1" applyAlignment="1">
      <alignment horizontal="center"/>
    </xf>
    <xf numFmtId="44" fontId="26" fillId="2" borderId="30" xfId="4" applyFont="1" applyFill="1" applyBorder="1" applyProtection="1"/>
    <xf numFmtId="0" fontId="26" fillId="0" borderId="27" xfId="0" applyFont="1" applyBorder="1"/>
    <xf numFmtId="0" fontId="27" fillId="2" borderId="20" xfId="0" applyFont="1" applyFill="1" applyBorder="1"/>
    <xf numFmtId="164" fontId="27" fillId="6" borderId="38" xfId="0" applyNumberFormat="1" applyFont="1" applyFill="1" applyBorder="1" applyAlignment="1">
      <alignment horizontal="center"/>
    </xf>
    <xf numFmtId="44" fontId="27" fillId="2" borderId="20" xfId="4" applyFont="1" applyFill="1" applyBorder="1" applyProtection="1"/>
    <xf numFmtId="0" fontId="31" fillId="2" borderId="7" xfId="0" applyFont="1" applyFill="1" applyBorder="1"/>
    <xf numFmtId="164" fontId="25" fillId="2" borderId="8" xfId="0" applyNumberFormat="1" applyFont="1" applyFill="1" applyBorder="1"/>
    <xf numFmtId="0" fontId="27" fillId="2" borderId="8" xfId="0" applyFont="1" applyFill="1" applyBorder="1"/>
    <xf numFmtId="0" fontId="27" fillId="2" borderId="23" xfId="0" applyFont="1" applyFill="1" applyBorder="1"/>
    <xf numFmtId="0" fontId="27" fillId="2" borderId="6" xfId="2" applyFont="1" applyFill="1" applyBorder="1" applyProtection="1"/>
    <xf numFmtId="164" fontId="28" fillId="2" borderId="6" xfId="0" applyNumberFormat="1" applyFont="1" applyFill="1" applyBorder="1" applyAlignment="1">
      <alignment horizontal="center"/>
    </xf>
    <xf numFmtId="0" fontId="32" fillId="2" borderId="0" xfId="0" applyFont="1" applyFill="1"/>
    <xf numFmtId="164" fontId="30" fillId="6" borderId="26" xfId="0" applyNumberFormat="1" applyFont="1" applyFill="1" applyBorder="1" applyAlignment="1">
      <alignment horizontal="center"/>
    </xf>
    <xf numFmtId="0" fontId="27" fillId="0" borderId="20" xfId="0" applyFont="1" applyBorder="1"/>
    <xf numFmtId="164" fontId="28" fillId="2" borderId="12" xfId="0" applyNumberFormat="1" applyFont="1" applyFill="1" applyBorder="1" applyAlignment="1">
      <alignment horizontal="center"/>
    </xf>
    <xf numFmtId="0" fontId="26" fillId="0" borderId="21" xfId="0" applyFont="1" applyBorder="1"/>
    <xf numFmtId="44" fontId="26" fillId="2" borderId="22" xfId="4" applyFont="1" applyFill="1" applyBorder="1" applyProtection="1"/>
    <xf numFmtId="44" fontId="26" fillId="2" borderId="23" xfId="4" applyFont="1" applyFill="1" applyBorder="1" applyProtection="1"/>
    <xf numFmtId="164" fontId="25" fillId="6" borderId="6" xfId="0" applyNumberFormat="1" applyFont="1" applyFill="1" applyBorder="1"/>
    <xf numFmtId="0" fontId="26" fillId="2" borderId="0" xfId="0" applyFont="1" applyFill="1" applyAlignment="1">
      <alignment horizontal="right"/>
    </xf>
    <xf numFmtId="164" fontId="25" fillId="2" borderId="12" xfId="0" applyNumberFormat="1" applyFont="1" applyFill="1" applyBorder="1"/>
    <xf numFmtId="0" fontId="27" fillId="2" borderId="12" xfId="0" applyFont="1" applyFill="1" applyBorder="1"/>
    <xf numFmtId="0" fontId="26" fillId="2" borderId="0" xfId="0" applyFont="1" applyFill="1"/>
    <xf numFmtId="164" fontId="15" fillId="6" borderId="24" xfId="1" applyNumberFormat="1" applyFont="1" applyFill="1" applyBorder="1" applyAlignment="1" applyProtection="1">
      <alignment horizontal="center"/>
    </xf>
    <xf numFmtId="164" fontId="15" fillId="2" borderId="24" xfId="1" applyNumberFormat="1" applyFont="1" applyFill="1" applyBorder="1" applyAlignment="1" applyProtection="1">
      <alignment horizontal="center"/>
    </xf>
    <xf numFmtId="0" fontId="10" fillId="2" borderId="10" xfId="0" applyFont="1" applyFill="1" applyBorder="1"/>
    <xf numFmtId="164" fontId="13" fillId="6" borderId="6" xfId="1" applyNumberFormat="1" applyFont="1" applyFill="1" applyBorder="1" applyAlignment="1" applyProtection="1">
      <alignment horizontal="center"/>
    </xf>
    <xf numFmtId="0" fontId="31" fillId="2" borderId="0" xfId="0" applyFont="1" applyFill="1"/>
    <xf numFmtId="0" fontId="10" fillId="0" borderId="0" xfId="0" applyFont="1" applyAlignment="1">
      <alignment horizontal="left" vertical="top"/>
    </xf>
    <xf numFmtId="0" fontId="33" fillId="2" borderId="11" xfId="0" applyFont="1" applyFill="1" applyBorder="1"/>
    <xf numFmtId="2" fontId="30" fillId="2" borderId="22" xfId="0" applyNumberFormat="1" applyFont="1" applyFill="1" applyBorder="1" applyAlignment="1">
      <alignment horizontal="center"/>
    </xf>
    <xf numFmtId="0" fontId="26" fillId="11" borderId="21" xfId="0" applyFont="1" applyFill="1" applyBorder="1"/>
    <xf numFmtId="0" fontId="26" fillId="11" borderId="22" xfId="0" applyFont="1" applyFill="1" applyBorder="1"/>
    <xf numFmtId="0" fontId="27" fillId="11" borderId="22" xfId="0" applyFont="1" applyFill="1" applyBorder="1"/>
    <xf numFmtId="0" fontId="27" fillId="11" borderId="23" xfId="0" applyFont="1" applyFill="1" applyBorder="1"/>
    <xf numFmtId="0" fontId="26" fillId="6" borderId="22" xfId="0" applyFont="1" applyFill="1" applyBorder="1" applyAlignment="1">
      <alignment horizontal="center"/>
    </xf>
    <xf numFmtId="0" fontId="27" fillId="6" borderId="22" xfId="0" applyFont="1" applyFill="1" applyBorder="1"/>
    <xf numFmtId="0" fontId="27" fillId="6" borderId="23" xfId="0" applyFont="1" applyFill="1" applyBorder="1"/>
    <xf numFmtId="0" fontId="26" fillId="6" borderId="21" xfId="0" applyFont="1" applyFill="1" applyBorder="1" applyAlignment="1">
      <alignment horizontal="center"/>
    </xf>
    <xf numFmtId="0" fontId="27" fillId="2" borderId="10" xfId="0" applyFont="1" applyFill="1" applyBorder="1"/>
    <xf numFmtId="0" fontId="27" fillId="2" borderId="11" xfId="0" applyFont="1" applyFill="1" applyBorder="1"/>
    <xf numFmtId="0" fontId="27" fillId="2" borderId="13" xfId="0" applyFont="1" applyFill="1" applyBorder="1"/>
    <xf numFmtId="0" fontId="5" fillId="2" borderId="2" xfId="0" applyFont="1" applyFill="1" applyBorder="1" applyAlignment="1">
      <alignment horizontal="left"/>
    </xf>
    <xf numFmtId="2" fontId="5" fillId="2" borderId="0" xfId="0" applyNumberFormat="1" applyFont="1" applyFill="1" applyAlignment="1">
      <alignment horizontal="left"/>
    </xf>
    <xf numFmtId="0" fontId="13" fillId="9" borderId="44" xfId="0" applyFont="1" applyFill="1" applyBorder="1" applyProtection="1">
      <protection locked="0"/>
    </xf>
    <xf numFmtId="0" fontId="13" fillId="9" borderId="17" xfId="0" applyFont="1" applyFill="1" applyBorder="1" applyProtection="1">
      <protection locked="0"/>
    </xf>
    <xf numFmtId="0" fontId="13" fillId="9" borderId="45" xfId="0" applyFont="1" applyFill="1" applyBorder="1" applyProtection="1">
      <protection locked="0"/>
    </xf>
    <xf numFmtId="44" fontId="23" fillId="2" borderId="0" xfId="4" applyFont="1" applyFill="1" applyBorder="1" applyAlignment="1" applyProtection="1">
      <alignment horizontal="center"/>
    </xf>
    <xf numFmtId="10" fontId="23" fillId="2" borderId="0" xfId="4" applyNumberFormat="1" applyFont="1" applyFill="1" applyBorder="1" applyAlignment="1" applyProtection="1">
      <alignment horizontal="center"/>
    </xf>
    <xf numFmtId="44" fontId="23" fillId="2" borderId="0" xfId="0" applyNumberFormat="1" applyFont="1" applyFill="1"/>
    <xf numFmtId="10" fontId="24" fillId="2" borderId="0" xfId="1" applyNumberFormat="1" applyFont="1" applyFill="1" applyBorder="1" applyAlignment="1" applyProtection="1">
      <alignment horizontal="center"/>
    </xf>
    <xf numFmtId="0" fontId="34" fillId="2" borderId="0" xfId="0" applyFont="1" applyFill="1"/>
    <xf numFmtId="0" fontId="35" fillId="2" borderId="0" xfId="0" applyFont="1" applyFill="1"/>
    <xf numFmtId="0" fontId="36" fillId="2" borderId="0" xfId="0" applyFont="1" applyFill="1"/>
    <xf numFmtId="0" fontId="7" fillId="0" borderId="36" xfId="0" applyFont="1" applyBorder="1" applyAlignment="1">
      <alignment wrapText="1"/>
    </xf>
    <xf numFmtId="0" fontId="7" fillId="0" borderId="37" xfId="0" applyFont="1" applyBorder="1" applyAlignment="1">
      <alignment wrapText="1"/>
    </xf>
    <xf numFmtId="0" fontId="4" fillId="2" borderId="0" xfId="0" applyFont="1" applyFill="1"/>
    <xf numFmtId="164" fontId="5" fillId="2" borderId="0" xfId="1" applyNumberFormat="1" applyFont="1" applyFill="1" applyAlignment="1">
      <alignment horizontal="right"/>
    </xf>
    <xf numFmtId="9" fontId="10" fillId="12" borderId="20" xfId="0" applyNumberFormat="1" applyFont="1" applyFill="1" applyBorder="1" applyAlignment="1">
      <alignment horizontal="center"/>
    </xf>
    <xf numFmtId="164" fontId="10" fillId="2" borderId="26" xfId="1" applyNumberFormat="1" applyFont="1" applyFill="1" applyBorder="1" applyAlignment="1">
      <alignment horizontal="center"/>
    </xf>
    <xf numFmtId="0" fontId="10" fillId="2" borderId="20" xfId="0" applyFont="1" applyFill="1" applyBorder="1" applyAlignment="1">
      <alignment horizontal="center" vertical="top" wrapText="1"/>
    </xf>
    <xf numFmtId="0" fontId="26" fillId="2" borderId="22" xfId="0" applyFont="1" applyFill="1" applyBorder="1" applyAlignment="1">
      <alignment horizontal="center" wrapText="1"/>
    </xf>
    <xf numFmtId="0" fontId="4" fillId="14" borderId="0" xfId="0" applyFont="1" applyFill="1"/>
    <xf numFmtId="0" fontId="25" fillId="2" borderId="0" xfId="0" applyFont="1" applyFill="1" applyAlignment="1">
      <alignment horizontal="center"/>
    </xf>
    <xf numFmtId="44" fontId="29" fillId="2" borderId="0" xfId="0" applyNumberFormat="1" applyFont="1" applyFill="1"/>
    <xf numFmtId="44" fontId="29" fillId="2" borderId="0" xfId="4" applyFont="1" applyFill="1" applyBorder="1" applyProtection="1"/>
    <xf numFmtId="9" fontId="29" fillId="2" borderId="0" xfId="4" applyNumberFormat="1" applyFont="1" applyFill="1" applyBorder="1" applyProtection="1"/>
    <xf numFmtId="1" fontId="10" fillId="12" borderId="20" xfId="0" applyNumberFormat="1" applyFont="1" applyFill="1" applyBorder="1" applyAlignment="1">
      <alignment horizontal="center"/>
    </xf>
    <xf numFmtId="9" fontId="10" fillId="2" borderId="0" xfId="1" applyFont="1" applyFill="1" applyBorder="1" applyAlignment="1" applyProtection="1">
      <alignment horizontal="center"/>
    </xf>
    <xf numFmtId="10" fontId="7" fillId="9" borderId="24" xfId="1" applyNumberFormat="1" applyFont="1" applyFill="1" applyBorder="1" applyAlignment="1" applyProtection="1">
      <alignment horizontal="center"/>
      <protection locked="0"/>
    </xf>
    <xf numFmtId="2" fontId="7" fillId="9" borderId="6" xfId="4" applyNumberFormat="1" applyFont="1" applyFill="1" applyBorder="1" applyAlignment="1" applyProtection="1">
      <alignment horizontal="center"/>
      <protection locked="0"/>
    </xf>
    <xf numFmtId="9" fontId="7" fillId="2" borderId="23" xfId="0" applyNumberFormat="1" applyFont="1" applyFill="1" applyBorder="1"/>
    <xf numFmtId="164" fontId="7" fillId="12" borderId="6" xfId="1" applyNumberFormat="1" applyFont="1" applyFill="1" applyBorder="1" applyAlignment="1" applyProtection="1">
      <alignment horizontal="center"/>
    </xf>
    <xf numFmtId="0" fontId="10" fillId="2" borderId="17" xfId="0" applyFont="1" applyFill="1" applyBorder="1" applyAlignment="1">
      <alignment horizontal="left" vertical="center"/>
    </xf>
    <xf numFmtId="0" fontId="7" fillId="2" borderId="6" xfId="0" applyFont="1" applyFill="1" applyBorder="1" applyAlignment="1">
      <alignment horizontal="left" vertical="top"/>
    </xf>
    <xf numFmtId="0" fontId="7" fillId="2" borderId="0" xfId="0" applyFont="1" applyFill="1" applyAlignment="1">
      <alignment horizontal="left" vertical="top"/>
    </xf>
    <xf numFmtId="0" fontId="7" fillId="2" borderId="6" xfId="0" applyFont="1" applyFill="1" applyBorder="1" applyAlignment="1">
      <alignment horizontal="left" vertical="top" wrapText="1"/>
    </xf>
    <xf numFmtId="0" fontId="10" fillId="6" borderId="21" xfId="0" applyFont="1" applyFill="1" applyBorder="1" applyAlignment="1">
      <alignment horizontal="center"/>
    </xf>
    <xf numFmtId="165" fontId="7" fillId="9" borderId="6" xfId="1" applyNumberFormat="1" applyFont="1" applyFill="1" applyBorder="1" applyAlignment="1" applyProtection="1">
      <alignment horizontal="center"/>
      <protection locked="0"/>
    </xf>
    <xf numFmtId="0" fontId="10" fillId="0" borderId="0" xfId="0" applyFont="1" applyAlignment="1">
      <alignment horizontal="left" vertical="center" wrapText="1"/>
    </xf>
    <xf numFmtId="0" fontId="7" fillId="10" borderId="17" xfId="0" applyFont="1" applyFill="1" applyBorder="1"/>
    <xf numFmtId="10" fontId="7" fillId="10" borderId="47" xfId="1" applyNumberFormat="1" applyFont="1" applyFill="1" applyBorder="1" applyAlignment="1" applyProtection="1">
      <alignment horizontal="center"/>
    </xf>
    <xf numFmtId="10" fontId="7" fillId="12" borderId="6" xfId="1" applyNumberFormat="1" applyFont="1" applyFill="1" applyBorder="1" applyAlignment="1" applyProtection="1">
      <alignment horizontal="left"/>
    </xf>
    <xf numFmtId="10" fontId="7" fillId="2" borderId="0" xfId="1" applyNumberFormat="1" applyFont="1" applyFill="1" applyBorder="1" applyAlignment="1" applyProtection="1">
      <alignment horizontal="center"/>
    </xf>
    <xf numFmtId="0" fontId="7" fillId="2" borderId="0" xfId="0" applyFont="1" applyFill="1" applyAlignment="1">
      <alignment horizontal="left" vertical="top" wrapText="1"/>
    </xf>
    <xf numFmtId="164" fontId="7" fillId="3" borderId="0" xfId="0" applyNumberFormat="1" applyFont="1" applyFill="1"/>
    <xf numFmtId="0" fontId="7" fillId="3" borderId="10" xfId="0" applyFont="1" applyFill="1" applyBorder="1"/>
    <xf numFmtId="164" fontId="7" fillId="4" borderId="0" xfId="0" applyNumberFormat="1" applyFont="1" applyFill="1"/>
    <xf numFmtId="0" fontId="7" fillId="4" borderId="10" xfId="0" applyFont="1" applyFill="1" applyBorder="1"/>
    <xf numFmtId="9" fontId="5" fillId="9" borderId="23" xfId="1" applyFont="1" applyFill="1" applyBorder="1" applyProtection="1">
      <protection locked="0"/>
    </xf>
    <xf numFmtId="164" fontId="7" fillId="0" borderId="0" xfId="0" applyNumberFormat="1" applyFont="1" applyAlignment="1">
      <alignment vertical="top" wrapText="1"/>
    </xf>
    <xf numFmtId="0" fontId="9" fillId="0" borderId="0" xfId="0" applyFont="1" applyAlignment="1">
      <alignment horizontal="left"/>
    </xf>
    <xf numFmtId="164" fontId="5" fillId="2" borderId="0" xfId="0" applyNumberFormat="1" applyFont="1" applyFill="1" applyAlignment="1">
      <alignment horizontal="right"/>
    </xf>
    <xf numFmtId="2" fontId="5" fillId="0" borderId="0" xfId="0" applyNumberFormat="1" applyFont="1" applyAlignment="1">
      <alignment horizontal="left"/>
    </xf>
    <xf numFmtId="9" fontId="5" fillId="2" borderId="0" xfId="1" applyFont="1" applyFill="1" applyAlignment="1">
      <alignment horizontal="right"/>
    </xf>
    <xf numFmtId="164" fontId="5" fillId="2" borderId="0" xfId="1" applyNumberFormat="1" applyFont="1" applyFill="1" applyBorder="1" applyAlignment="1">
      <alignment horizontal="right"/>
    </xf>
    <xf numFmtId="164" fontId="7" fillId="6" borderId="0" xfId="0" applyNumberFormat="1" applyFont="1" applyFill="1"/>
    <xf numFmtId="0" fontId="7" fillId="12" borderId="6" xfId="1" applyNumberFormat="1" applyFont="1" applyFill="1" applyBorder="1" applyAlignment="1" applyProtection="1">
      <alignment horizontal="right"/>
    </xf>
    <xf numFmtId="0" fontId="13" fillId="2" borderId="6" xfId="0" applyFont="1" applyFill="1" applyBorder="1" applyAlignment="1">
      <alignment horizontal="left" indent="2"/>
    </xf>
    <xf numFmtId="0" fontId="7" fillId="2" borderId="24" xfId="0" applyFont="1" applyFill="1" applyBorder="1"/>
    <xf numFmtId="0" fontId="7" fillId="2" borderId="23" xfId="0" applyFont="1" applyFill="1" applyBorder="1"/>
    <xf numFmtId="164" fontId="7" fillId="2" borderId="0" xfId="1" applyNumberFormat="1" applyFont="1" applyFill="1" applyAlignment="1">
      <alignment horizontal="center"/>
    </xf>
    <xf numFmtId="10" fontId="10" fillId="2" borderId="12" xfId="1" applyNumberFormat="1" applyFont="1" applyFill="1" applyBorder="1" applyAlignment="1">
      <alignment horizontal="center"/>
    </xf>
    <xf numFmtId="164" fontId="7" fillId="2" borderId="12" xfId="1" applyNumberFormat="1" applyFont="1" applyFill="1" applyBorder="1" applyAlignment="1">
      <alignment horizontal="center"/>
    </xf>
    <xf numFmtId="164" fontId="7" fillId="9" borderId="21" xfId="1" applyNumberFormat="1" applyFont="1" applyFill="1" applyBorder="1" applyAlignment="1" applyProtection="1">
      <alignment horizontal="center"/>
      <protection locked="0"/>
    </xf>
    <xf numFmtId="44" fontId="33" fillId="2" borderId="6" xfId="4" applyFont="1" applyFill="1" applyBorder="1" applyProtection="1"/>
    <xf numFmtId="165" fontId="10" fillId="6" borderId="6" xfId="4" applyNumberFormat="1" applyFont="1" applyFill="1" applyBorder="1" applyAlignment="1">
      <alignment horizontal="center"/>
    </xf>
    <xf numFmtId="165" fontId="10" fillId="6" borderId="20" xfId="4" applyNumberFormat="1" applyFont="1" applyFill="1" applyBorder="1" applyAlignment="1">
      <alignment horizontal="center"/>
    </xf>
    <xf numFmtId="165" fontId="10" fillId="6" borderId="26" xfId="4" applyNumberFormat="1" applyFont="1" applyFill="1" applyBorder="1" applyAlignment="1">
      <alignment horizontal="center"/>
    </xf>
    <xf numFmtId="165" fontId="10" fillId="6" borderId="24" xfId="4" applyNumberFormat="1" applyFont="1" applyFill="1" applyBorder="1" applyAlignment="1">
      <alignment horizontal="center"/>
    </xf>
    <xf numFmtId="165" fontId="27" fillId="2" borderId="6" xfId="4" applyNumberFormat="1" applyFont="1" applyFill="1" applyBorder="1" applyProtection="1"/>
    <xf numFmtId="3" fontId="27" fillId="2" borderId="6" xfId="4" applyNumberFormat="1" applyFont="1" applyFill="1" applyBorder="1" applyProtection="1"/>
    <xf numFmtId="3" fontId="10" fillId="6" borderId="24" xfId="1" applyNumberFormat="1" applyFont="1" applyFill="1" applyBorder="1" applyAlignment="1">
      <alignment horizontal="center"/>
    </xf>
    <xf numFmtId="3" fontId="7" fillId="2" borderId="24" xfId="1" applyNumberFormat="1" applyFont="1" applyFill="1" applyBorder="1" applyAlignment="1" applyProtection="1">
      <alignment horizontal="center"/>
    </xf>
    <xf numFmtId="49" fontId="7" fillId="9" borderId="21" xfId="1" applyNumberFormat="1" applyFont="1" applyFill="1" applyBorder="1" applyAlignment="1" applyProtection="1">
      <alignment horizontal="left" vertical="top" wrapText="1"/>
      <protection locked="0"/>
    </xf>
    <xf numFmtId="49" fontId="7" fillId="9" borderId="22" xfId="1" applyNumberFormat="1" applyFont="1" applyFill="1" applyBorder="1" applyAlignment="1" applyProtection="1">
      <alignment horizontal="left" vertical="top" wrapText="1"/>
      <protection locked="0"/>
    </xf>
    <xf numFmtId="49" fontId="7" fillId="9" borderId="23" xfId="1" applyNumberFormat="1" applyFont="1" applyFill="1" applyBorder="1" applyAlignment="1" applyProtection="1">
      <alignment horizontal="left" vertical="top" wrapText="1"/>
      <protection locked="0"/>
    </xf>
    <xf numFmtId="0" fontId="32" fillId="2" borderId="0" xfId="0" applyFont="1" applyFill="1" applyAlignment="1">
      <alignment horizontal="center"/>
    </xf>
    <xf numFmtId="44" fontId="31" fillId="2" borderId="0" xfId="4" applyFont="1" applyFill="1" applyBorder="1" applyProtection="1"/>
    <xf numFmtId="44" fontId="32" fillId="2" borderId="0" xfId="4" applyFont="1" applyFill="1" applyBorder="1" applyProtection="1"/>
    <xf numFmtId="0" fontId="37" fillId="14" borderId="0" xfId="0" applyFont="1" applyFill="1"/>
    <xf numFmtId="0" fontId="38" fillId="2" borderId="0" xfId="0" applyFont="1" applyFill="1"/>
    <xf numFmtId="0" fontId="39" fillId="2" borderId="0" xfId="0" applyFont="1" applyFill="1"/>
    <xf numFmtId="0" fontId="40" fillId="2" borderId="0" xfId="0" applyFont="1" applyFill="1"/>
    <xf numFmtId="0" fontId="40" fillId="2" borderId="0" xfId="0" applyFont="1" applyFill="1" applyAlignment="1">
      <alignment horizontal="center"/>
    </xf>
    <xf numFmtId="49" fontId="39" fillId="2" borderId="0" xfId="0" applyNumberFormat="1" applyFont="1" applyFill="1"/>
    <xf numFmtId="49" fontId="39" fillId="2" borderId="0" xfId="4" applyNumberFormat="1" applyFont="1" applyFill="1" applyBorder="1" applyAlignment="1" applyProtection="1">
      <alignment horizontal="left"/>
    </xf>
    <xf numFmtId="44" fontId="39" fillId="2" borderId="0" xfId="0" applyNumberFormat="1" applyFont="1" applyFill="1"/>
    <xf numFmtId="44" fontId="39" fillId="2" borderId="0" xfId="4" applyFont="1" applyFill="1" applyBorder="1" applyProtection="1"/>
    <xf numFmtId="49" fontId="39" fillId="2" borderId="0" xfId="0" applyNumberFormat="1" applyFont="1" applyFill="1" applyAlignment="1">
      <alignment horizontal="left"/>
    </xf>
    <xf numFmtId="9" fontId="39" fillId="2" borderId="0" xfId="4" applyNumberFormat="1" applyFont="1" applyFill="1" applyBorder="1" applyProtection="1"/>
    <xf numFmtId="49" fontId="39" fillId="2" borderId="0" xfId="0" applyNumberFormat="1" applyFont="1" applyFill="1" applyAlignment="1">
      <alignment horizontal="left" wrapText="1"/>
    </xf>
    <xf numFmtId="44" fontId="38" fillId="2" borderId="0" xfId="0" applyNumberFormat="1" applyFont="1" applyFill="1"/>
    <xf numFmtId="0" fontId="18" fillId="2" borderId="0" xfId="0" applyFont="1" applyFill="1"/>
    <xf numFmtId="0" fontId="37" fillId="2" borderId="0" xfId="0" applyFont="1" applyFill="1"/>
    <xf numFmtId="3" fontId="7" fillId="9" borderId="6" xfId="1" applyNumberFormat="1" applyFont="1" applyFill="1" applyBorder="1" applyAlignment="1" applyProtection="1">
      <alignment horizontal="center" vertical="center"/>
      <protection locked="0"/>
    </xf>
    <xf numFmtId="44" fontId="10" fillId="13" borderId="6" xfId="4" applyFont="1" applyFill="1" applyBorder="1" applyAlignment="1" applyProtection="1">
      <alignment horizontal="center"/>
    </xf>
    <xf numFmtId="164" fontId="7" fillId="12" borderId="6" xfId="1" applyNumberFormat="1" applyFont="1" applyFill="1" applyBorder="1" applyAlignment="1">
      <alignment horizontal="center"/>
    </xf>
    <xf numFmtId="164" fontId="27" fillId="2" borderId="6" xfId="0" applyNumberFormat="1" applyFont="1" applyFill="1" applyBorder="1" applyAlignment="1">
      <alignment horizontal="center"/>
    </xf>
    <xf numFmtId="10" fontId="10" fillId="2" borderId="6" xfId="1" applyNumberFormat="1" applyFont="1" applyFill="1" applyBorder="1" applyAlignment="1" applyProtection="1">
      <alignment horizontal="center"/>
    </xf>
    <xf numFmtId="1" fontId="5" fillId="0" borderId="0" xfId="3" applyNumberFormat="1" applyFont="1" applyAlignment="1">
      <alignment horizontal="left"/>
    </xf>
    <xf numFmtId="4" fontId="9" fillId="2" borderId="0" xfId="0" applyNumberFormat="1" applyFont="1" applyFill="1" applyAlignment="1">
      <alignment horizontal="left"/>
    </xf>
    <xf numFmtId="10" fontId="23" fillId="2" borderId="0" xfId="0" applyNumberFormat="1" applyFont="1" applyFill="1"/>
    <xf numFmtId="1" fontId="5" fillId="0" borderId="0" xfId="3" applyNumberFormat="1" applyFont="1" applyFill="1" applyAlignment="1">
      <alignment horizontal="left"/>
    </xf>
    <xf numFmtId="9" fontId="5" fillId="9" borderId="13" xfId="1" applyFont="1" applyFill="1" applyBorder="1" applyProtection="1">
      <protection locked="0"/>
    </xf>
    <xf numFmtId="0" fontId="7" fillId="0" borderId="0" xfId="0" applyFont="1" applyAlignment="1">
      <alignment horizontal="left" vertical="top" wrapText="1"/>
    </xf>
    <xf numFmtId="0" fontId="7" fillId="10" borderId="21" xfId="0" applyFont="1" applyFill="1" applyBorder="1" applyAlignment="1">
      <alignment horizontal="left" vertical="top"/>
    </xf>
    <xf numFmtId="0" fontId="7" fillId="10" borderId="22" xfId="0" applyFont="1" applyFill="1" applyBorder="1" applyAlignment="1">
      <alignment horizontal="left" vertical="top"/>
    </xf>
    <xf numFmtId="0" fontId="7" fillId="10" borderId="23" xfId="0" applyFont="1" applyFill="1" applyBorder="1" applyAlignment="1">
      <alignment horizontal="left" vertical="top"/>
    </xf>
    <xf numFmtId="0" fontId="7" fillId="10" borderId="7" xfId="0" applyFont="1" applyFill="1" applyBorder="1" applyAlignment="1">
      <alignment horizontal="left" wrapText="1"/>
    </xf>
    <xf numFmtId="0" fontId="7" fillId="10" borderId="8" xfId="0" applyFont="1" applyFill="1" applyBorder="1" applyAlignment="1">
      <alignment horizontal="left" wrapText="1"/>
    </xf>
    <xf numFmtId="0" fontId="7" fillId="10" borderId="9" xfId="0" applyFont="1" applyFill="1" applyBorder="1" applyAlignment="1">
      <alignment horizontal="left" wrapText="1"/>
    </xf>
    <xf numFmtId="0" fontId="7" fillId="10" borderId="11" xfId="0" applyFont="1" applyFill="1" applyBorder="1" applyAlignment="1">
      <alignment horizontal="left" wrapText="1"/>
    </xf>
    <xf numFmtId="0" fontId="7" fillId="10" borderId="12" xfId="0" applyFont="1" applyFill="1" applyBorder="1" applyAlignment="1">
      <alignment horizontal="left" wrapText="1"/>
    </xf>
    <xf numFmtId="0" fontId="7" fillId="10" borderId="13" xfId="0" applyFont="1" applyFill="1" applyBorder="1" applyAlignment="1">
      <alignment horizontal="left" wrapText="1"/>
    </xf>
    <xf numFmtId="0" fontId="10" fillId="2" borderId="0" xfId="0" applyFont="1" applyFill="1" applyAlignment="1">
      <alignment horizontal="left" wrapText="1"/>
    </xf>
    <xf numFmtId="0" fontId="5" fillId="2" borderId="0" xfId="0" applyFont="1" applyFill="1"/>
    <xf numFmtId="0" fontId="7" fillId="10" borderId="7" xfId="0" applyFont="1" applyFill="1" applyBorder="1" applyAlignment="1">
      <alignment horizontal="left" vertical="center"/>
    </xf>
    <xf numFmtId="0" fontId="7" fillId="10" borderId="8" xfId="0" applyFont="1" applyFill="1" applyBorder="1" applyAlignment="1">
      <alignment horizontal="left" vertical="center"/>
    </xf>
    <xf numFmtId="0" fontId="7" fillId="10" borderId="9" xfId="0" applyFont="1" applyFill="1" applyBorder="1" applyAlignment="1">
      <alignment horizontal="left" vertical="center"/>
    </xf>
    <xf numFmtId="0" fontId="7" fillId="10" borderId="17" xfId="0" applyFont="1" applyFill="1" applyBorder="1" applyAlignment="1">
      <alignment horizontal="left" vertical="center"/>
    </xf>
    <xf numFmtId="0" fontId="7" fillId="10" borderId="0" xfId="0" applyFont="1" applyFill="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7" fillId="10" borderId="12" xfId="0" applyFont="1" applyFill="1" applyBorder="1" applyAlignment="1">
      <alignment horizontal="left" vertical="center"/>
    </xf>
    <xf numFmtId="0" fontId="7" fillId="10" borderId="13" xfId="0" applyFont="1" applyFill="1" applyBorder="1" applyAlignment="1">
      <alignment horizontal="left" vertical="center"/>
    </xf>
    <xf numFmtId="0" fontId="7" fillId="10" borderId="21" xfId="0" applyFont="1" applyFill="1" applyBorder="1" applyAlignment="1">
      <alignment horizontal="left"/>
    </xf>
    <xf numFmtId="0" fontId="7" fillId="10" borderId="22" xfId="0" applyFont="1" applyFill="1" applyBorder="1" applyAlignment="1">
      <alignment horizontal="left"/>
    </xf>
    <xf numFmtId="0" fontId="7" fillId="10" borderId="23" xfId="0" applyFont="1" applyFill="1" applyBorder="1" applyAlignment="1">
      <alignment horizontal="left"/>
    </xf>
    <xf numFmtId="49" fontId="7" fillId="9" borderId="21" xfId="1" applyNumberFormat="1" applyFont="1" applyFill="1" applyBorder="1" applyAlignment="1" applyProtection="1">
      <alignment horizontal="left" vertical="top" wrapText="1"/>
      <protection locked="0"/>
    </xf>
    <xf numFmtId="49" fontId="7" fillId="9" borderId="22" xfId="1" applyNumberFormat="1" applyFont="1" applyFill="1" applyBorder="1" applyAlignment="1" applyProtection="1">
      <alignment horizontal="left" vertical="top" wrapText="1"/>
      <protection locked="0"/>
    </xf>
    <xf numFmtId="49" fontId="7" fillId="9" borderId="23" xfId="1" applyNumberFormat="1" applyFont="1" applyFill="1" applyBorder="1" applyAlignment="1" applyProtection="1">
      <alignment horizontal="left" vertical="top" wrapText="1"/>
      <protection locked="0"/>
    </xf>
    <xf numFmtId="0" fontId="7" fillId="10" borderId="21" xfId="0" applyFont="1" applyFill="1" applyBorder="1" applyAlignment="1">
      <alignment horizontal="left" vertical="top" wrapText="1"/>
    </xf>
    <xf numFmtId="0" fontId="7" fillId="10" borderId="22" xfId="0" applyFont="1" applyFill="1" applyBorder="1" applyAlignment="1">
      <alignment horizontal="left" vertical="top" wrapText="1"/>
    </xf>
    <xf numFmtId="0" fontId="7" fillId="10" borderId="23" xfId="0" applyFont="1" applyFill="1" applyBorder="1" applyAlignment="1">
      <alignment horizontal="left" vertical="top" wrapText="1"/>
    </xf>
    <xf numFmtId="0" fontId="7" fillId="10" borderId="17" xfId="0" applyFont="1" applyFill="1" applyBorder="1" applyAlignment="1">
      <alignment horizontal="left" vertical="top" wrapText="1"/>
    </xf>
    <xf numFmtId="0" fontId="7" fillId="10" borderId="0" xfId="0" applyFont="1" applyFill="1" applyAlignment="1">
      <alignment horizontal="left" vertical="top"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7" fillId="10" borderId="13" xfId="0" applyFont="1" applyFill="1" applyBorder="1" applyAlignment="1">
      <alignment horizontal="left" vertical="top" wrapText="1"/>
    </xf>
    <xf numFmtId="0" fontId="7" fillId="9" borderId="7" xfId="1" applyNumberFormat="1" applyFont="1" applyFill="1" applyBorder="1" applyAlignment="1" applyProtection="1">
      <alignment horizontal="center"/>
      <protection locked="0"/>
    </xf>
    <xf numFmtId="0" fontId="7" fillId="9" borderId="9" xfId="1" applyNumberFormat="1" applyFont="1" applyFill="1" applyBorder="1" applyAlignment="1" applyProtection="1">
      <alignment horizontal="center"/>
      <protection locked="0"/>
    </xf>
    <xf numFmtId="0" fontId="7" fillId="9" borderId="21" xfId="1" applyNumberFormat="1" applyFont="1" applyFill="1" applyBorder="1" applyAlignment="1" applyProtection="1">
      <alignment horizontal="center"/>
      <protection locked="0"/>
    </xf>
    <xf numFmtId="0" fontId="7" fillId="9" borderId="23" xfId="1" applyNumberFormat="1" applyFont="1" applyFill="1" applyBorder="1" applyAlignment="1" applyProtection="1">
      <alignment horizontal="center"/>
      <protection locked="0"/>
    </xf>
    <xf numFmtId="0" fontId="7" fillId="9" borderId="7" xfId="1" applyNumberFormat="1" applyFont="1" applyFill="1" applyBorder="1" applyAlignment="1" applyProtection="1">
      <alignment horizontal="center" wrapText="1"/>
      <protection locked="0"/>
    </xf>
    <xf numFmtId="0" fontId="7" fillId="9" borderId="9" xfId="1" applyNumberFormat="1" applyFont="1" applyFill="1" applyBorder="1" applyAlignment="1" applyProtection="1">
      <alignment horizontal="center" wrapText="1"/>
      <protection locked="0"/>
    </xf>
    <xf numFmtId="164" fontId="10" fillId="2" borderId="22" xfId="1" applyNumberFormat="1" applyFont="1" applyFill="1" applyBorder="1" applyAlignment="1" applyProtection="1">
      <alignment horizontal="center" wrapText="1"/>
    </xf>
    <xf numFmtId="0" fontId="10" fillId="2" borderId="22" xfId="0" applyFont="1" applyFill="1" applyBorder="1" applyAlignment="1">
      <alignment horizontal="center" wrapText="1"/>
    </xf>
    <xf numFmtId="0" fontId="10" fillId="2" borderId="22" xfId="0" applyFont="1" applyFill="1" applyBorder="1" applyAlignment="1">
      <alignment horizontal="center"/>
    </xf>
    <xf numFmtId="0" fontId="7" fillId="0" borderId="0" xfId="0" applyFont="1" applyAlignment="1">
      <alignment horizontal="left" vertical="center" wrapText="1"/>
    </xf>
  </cellXfs>
  <cellStyles count="7">
    <cellStyle name="Hyperlink" xfId="2" builtinId="8"/>
    <cellStyle name="Komma" xfId="3" builtinId="3"/>
    <cellStyle name="Komma 2" xfId="5" xr:uid="{04A2636E-C584-4D1B-8A29-447BA530D541}"/>
    <cellStyle name="Procent" xfId="1" builtinId="5"/>
    <cellStyle name="Standaard" xfId="0" builtinId="0"/>
    <cellStyle name="Valuta" xfId="4" builtinId="4"/>
    <cellStyle name="Valuta 2" xfId="6" xr:uid="{2922F77B-73B0-4BA9-BF13-31F1185915DE}"/>
  </cellStyles>
  <dxfs count="27">
    <dxf>
      <font>
        <color theme="0"/>
      </font>
      <fill>
        <patternFill>
          <bgColor rgb="FF00B050"/>
        </patternFill>
      </fill>
    </dxf>
    <dxf>
      <font>
        <color theme="0"/>
      </font>
      <fill>
        <patternFill>
          <bgColor rgb="FFFF0000"/>
        </patternFill>
      </fill>
    </dxf>
    <dxf>
      <font>
        <color theme="0"/>
      </font>
      <fill>
        <patternFill>
          <bgColor rgb="FFFF000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rgb="FFFF000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tint="-4.9989318521683403E-2"/>
        </patternFill>
      </fill>
    </dxf>
    <dxf>
      <fill>
        <patternFill>
          <bgColor theme="0" tint="-4.9989318521683403E-2"/>
        </patternFill>
      </fill>
    </dxf>
    <dxf>
      <fill>
        <patternFill>
          <bgColor rgb="FFFF000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Uitsplitsing totale kosten per uur (gewogen gemiddeld over alle schalen)</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 over alle schalen)</a:t>
          </a:r>
        </a:p>
      </cx:txPr>
    </cx:title>
    <cx:plotArea>
      <cx:plotAreaRegion>
        <cx:series layoutId="waterfall" uniqueId="{11958D2D-BB34-4C5F-AC70-35B1D376FB0C}" formatIdx="0">
          <cx:spPr>
            <a:solidFill>
              <a:schemeClr val="tx2"/>
            </a:solidFill>
          </cx:spPr>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5">
            <cx:spPr>
              <a:solidFill>
                <a:srgbClr val="41B6E6">
                  <a:lumMod val="75000"/>
                </a:srgbClr>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40000"/>
                  <a:lumOff val="60000"/>
                </a:srgbClr>
              </a:solidFill>
            </cx:spPr>
          </cx:dataPt>
          <cx:dataPt idx="10">
            <cx:spPr>
              <a:solidFill>
                <a:srgbClr val="FFFFFF">
                  <a:lumMod val="50000"/>
                </a:srgbClr>
              </a:solidFill>
            </cx:spPr>
          </cx:dataPt>
          <cx:dataLabels>
            <cx:txPr>
              <a:bodyPr spcFirstLastPara="1" vertOverflow="ellipsis" horzOverflow="overflow" wrap="square" lIns="0" tIns="0" rIns="0" bIns="0" anchor="ctr" anchorCtr="1"/>
              <a:lstStyle/>
              <a:p>
                <a:pPr algn="ctr" rtl="0">
                  <a:defRPr sz="9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9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   </a:t>
                  </a:r>
                </a:p>
              </cx:txPr>
            </cx:dataLabel>
            <cx:dataLabel idx="1">
              <cx:txPr>
                <a:bodyPr spcFirstLastPara="1" vertOverflow="ellipsis" horzOverflow="overflow" wrap="square" lIns="0" tIns="0" rIns="0" bIns="0" anchor="ctr" anchorCtr="1"/>
                <a:lstStyle/>
                <a:p>
                  <a:pPr algn="ctr" rtl="0">
                    <a:defRPr sz="700">
                      <a:latin typeface="Segoe UI" panose="020B0502040204020203" pitchFamily="34" charset="0"/>
                      <a:ea typeface="Segoe UI" panose="020B0502040204020203" pitchFamily="34" charset="0"/>
                      <a:cs typeface="Segoe UI" panose="020B0502040204020203" pitchFamily="34" charset="0"/>
                    </a:defRPr>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   </a:t>
                  </a:r>
                </a:p>
              </cx:txPr>
            </cx:dataLabel>
          </cx:dataLabels>
          <cx:dataId val="0"/>
          <cx:layoutPr>
            <cx:visibility connectorLines="1"/>
            <cx:subtotals>
              <cx:idx val="4"/>
              <cx:idx val="6"/>
              <cx:idx val="8"/>
              <cx:idx val="10"/>
              <cx:idx val="12"/>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9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9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microsoft.com/office/2014/relationships/chartEx" Target="../charts/chartEx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114300</xdr:rowOff>
    </xdr:from>
    <xdr:to>
      <xdr:col>2</xdr:col>
      <xdr:colOff>4211320</xdr:colOff>
      <xdr:row>15</xdr:row>
      <xdr:rowOff>2101</xdr:rowOff>
    </xdr:to>
    <xdr:pic>
      <xdr:nvPicPr>
        <xdr:cNvPr id="4" name="Picture 3">
          <a:extLst>
            <a:ext uri="{FF2B5EF4-FFF2-40B4-BE49-F238E27FC236}">
              <a16:creationId xmlns:a16="http://schemas.microsoft.com/office/drawing/2014/main" id="{ABC43E88-C188-4477-B437-EDD8F8A3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847850"/>
          <a:ext cx="421005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208658</xdr:colOff>
      <xdr:row>33</xdr:row>
      <xdr:rowOff>2229</xdr:rowOff>
    </xdr:from>
    <xdr:to>
      <xdr:col>2</xdr:col>
      <xdr:colOff>7715165</xdr:colOff>
      <xdr:row>45</xdr:row>
      <xdr:rowOff>112643</xdr:rowOff>
    </xdr:to>
    <xdr:sp macro="" textlink="">
      <xdr:nvSpPr>
        <xdr:cNvPr id="3" name="Rectangle 1">
          <a:extLst>
            <a:ext uri="{FF2B5EF4-FFF2-40B4-BE49-F238E27FC236}">
              <a16:creationId xmlns:a16="http://schemas.microsoft.com/office/drawing/2014/main" id="{C63B8368-4943-4206-A659-E1595F41B995}"/>
            </a:ext>
          </a:extLst>
        </xdr:cNvPr>
        <xdr:cNvSpPr/>
      </xdr:nvSpPr>
      <xdr:spPr>
        <a:xfrm>
          <a:off x="208658" y="8530003"/>
          <a:ext cx="8222124" cy="1859701"/>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800" b="1">
              <a:latin typeface="Segoe UI" panose="020B0502040204020203" pitchFamily="34" charset="0"/>
              <a:cs typeface="Segoe UI" panose="020B0502040204020203" pitchFamily="34" charset="0"/>
            </a:rPr>
            <a:t>Wijzigingen voorlopige rekentool 2026 t.o.v. definitieve rekentool </a:t>
          </a:r>
          <a:r>
            <a:rPr lang="en-US" sz="800" b="1">
              <a:solidFill>
                <a:schemeClr val="lt1"/>
              </a:solidFill>
              <a:latin typeface="Segoe UI" panose="020B0502040204020203" pitchFamily="34" charset="0"/>
              <a:ea typeface="+mn-ea"/>
              <a:cs typeface="Segoe UI" panose="020B0502040204020203" pitchFamily="34" charset="0"/>
            </a:rPr>
            <a:t>2024 en voorlopige verise van 2025</a:t>
          </a:r>
        </a:p>
        <a:p>
          <a:pPr algn="l"/>
          <a:r>
            <a:rPr lang="en-US" sz="800" b="0">
              <a:latin typeface="Segoe UI" panose="020B0502040204020203" pitchFamily="34" charset="0"/>
              <a:cs typeface="Segoe UI" panose="020B0502040204020203" pitchFamily="34" charset="0"/>
            </a:rPr>
            <a:t>Deze rekentool is een geüpdatete versie van de rekentool van 2024 en voorlopige</a:t>
          </a:r>
          <a:r>
            <a:rPr lang="en-US" sz="800" b="0" baseline="0">
              <a:latin typeface="Segoe UI" panose="020B0502040204020203" pitchFamily="34" charset="0"/>
              <a:cs typeface="Segoe UI" panose="020B0502040204020203" pitchFamily="34" charset="0"/>
            </a:rPr>
            <a:t> verise van 2025</a:t>
          </a:r>
          <a:r>
            <a:rPr lang="en-US" sz="800" b="0">
              <a:latin typeface="Segoe UI" panose="020B0502040204020203" pitchFamily="34" charset="0"/>
              <a:cs typeface="Segoe UI" panose="020B0502040204020203" pitchFamily="34" charset="0"/>
            </a:rPr>
            <a:t>. In deze update zijn de volgende punten gewijzigd die van invloed zijn op de uiteindelijke kostprijs:</a:t>
          </a:r>
        </a:p>
        <a:p>
          <a:pPr algn="l"/>
          <a:r>
            <a:rPr lang="en-US" sz="800" b="0">
              <a:latin typeface="Segoe UI" panose="020B0502040204020203" pitchFamily="34" charset="0"/>
              <a:cs typeface="Segoe UI" panose="020B0502040204020203" pitchFamily="34" charset="0"/>
            </a:rPr>
            <a:t>- Het uitgangspunt voor het bruto uurloon staat nu standaard op kalenderjaar 2025.</a:t>
          </a:r>
          <a:r>
            <a:rPr lang="en-US" sz="800" b="0" baseline="0">
              <a:latin typeface="Segoe UI" panose="020B0502040204020203" pitchFamily="34" charset="0"/>
              <a:cs typeface="Segoe UI" panose="020B0502040204020203" pitchFamily="34" charset="0"/>
            </a:rPr>
            <a:t> Een andere weging is mogelijk, dit kan op het tabblad CAO_VVT worden aangepast. </a:t>
          </a:r>
        </a:p>
        <a:p>
          <a:pPr algn="l"/>
          <a:r>
            <a:rPr lang="en-US" sz="800" b="0" baseline="0">
              <a:latin typeface="Segoe UI" panose="020B0502040204020203" pitchFamily="34" charset="0"/>
              <a:cs typeface="Segoe UI" panose="020B0502040204020203" pitchFamily="34" charset="0"/>
            </a:rPr>
            <a:t>- Het is nu mogelijk om de integrale kostprijs te corrigeren voor overige opbrengsten (opbrengsten anders dan het integrale tarief). Denk hierbij aan opleidingssubsidies. U vult </a:t>
          </a:r>
          <a:r>
            <a:rPr lang="en-US" sz="800" b="0" u="sng" baseline="0">
              <a:latin typeface="Segoe UI" panose="020B0502040204020203" pitchFamily="34" charset="0"/>
              <a:cs typeface="Segoe UI" panose="020B0502040204020203" pitchFamily="34" charset="0"/>
            </a:rPr>
            <a:t>alleen</a:t>
          </a:r>
          <a:r>
            <a:rPr lang="en-US" sz="800" b="0" baseline="0">
              <a:latin typeface="Segoe UI" panose="020B0502040204020203" pitchFamily="34" charset="0"/>
              <a:cs typeface="Segoe UI" panose="020B0502040204020203" pitchFamily="34" charset="0"/>
            </a:rPr>
            <a:t> opbrengsten in als u daarvoor ook de kosten heeft opgevoerd in de integrale kostprijs. Zorg binnen de Zvw wijkverpleging die op een andere manier wordt bekostigd (zoals een </a:t>
          </a:r>
          <a:r>
            <a:rPr lang="en-US" sz="800" b="0" u="none" baseline="0">
              <a:latin typeface="Segoe UI" panose="020B0502040204020203" pitchFamily="34" charset="0"/>
              <a:cs typeface="Segoe UI" panose="020B0502040204020203" pitchFamily="34" charset="0"/>
            </a:rPr>
            <a:t>regionale lumpsum</a:t>
          </a:r>
          <a:r>
            <a:rPr lang="en-US" sz="800" b="0" baseline="0">
              <a:latin typeface="Segoe UI" panose="020B0502040204020203" pitchFamily="34" charset="0"/>
              <a:cs typeface="Segoe UI" panose="020B0502040204020203" pitchFamily="34" charset="0"/>
            </a:rPr>
            <a:t> afspraak voor onplanbare nachtzorg, thuiszorgtechnologie en netwerkzorg dementie) blijft </a:t>
          </a:r>
          <a:r>
            <a:rPr lang="en-US" sz="800" b="0" u="sng" baseline="0">
              <a:latin typeface="Segoe UI" panose="020B0502040204020203" pitchFamily="34" charset="0"/>
              <a:cs typeface="Segoe UI" panose="020B0502040204020203" pitchFamily="34" charset="0"/>
            </a:rPr>
            <a:t>buiten</a:t>
          </a:r>
          <a:r>
            <a:rPr lang="en-US" sz="800" b="0" baseline="0">
              <a:latin typeface="Segoe UI" panose="020B0502040204020203" pitchFamily="34" charset="0"/>
              <a:cs typeface="Segoe UI" panose="020B0502040204020203" pitchFamily="34" charset="0"/>
            </a:rPr>
            <a:t> beschouwing van deze rekentool, zowel in de integrale kostprijs als in de opbrengsten.</a:t>
          </a:r>
        </a:p>
        <a:p>
          <a:pPr algn="l"/>
          <a:r>
            <a:rPr lang="en-US" sz="800" b="0" baseline="0">
              <a:latin typeface="Segoe UI" panose="020B0502040204020203" pitchFamily="34" charset="0"/>
              <a:cs typeface="Segoe UI" panose="020B0502040204020203" pitchFamily="34" charset="0"/>
            </a:rPr>
            <a:t>- Het gemiddelde van de productiviteit op het tabblad 'Stap 2. Invulblad' is nu een gewogen gemiddelde (in plaats van ongewogen).</a:t>
          </a:r>
        </a:p>
        <a:p>
          <a:pPr algn="l"/>
          <a:r>
            <a:rPr lang="en-US" sz="800" b="0" baseline="0">
              <a:latin typeface="Segoe UI" panose="020B0502040204020203" pitchFamily="34" charset="0"/>
              <a:cs typeface="Segoe UI" panose="020B0502040204020203" pitchFamily="34" charset="0"/>
            </a:rPr>
            <a:t>- Tabblad 'Stap 4. Algemene toelichting' is uitgebreid en aangescherpt.</a:t>
          </a:r>
        </a:p>
        <a:p>
          <a:pPr algn="l"/>
          <a:r>
            <a:rPr lang="en-US" sz="800" b="0" baseline="0">
              <a:solidFill>
                <a:schemeClr val="bg1"/>
              </a:solidFill>
              <a:latin typeface="Segoe UI" panose="020B0502040204020203" pitchFamily="34" charset="0"/>
              <a:cs typeface="Segoe UI" panose="020B0502040204020203" pitchFamily="34" charset="0"/>
            </a:rPr>
            <a:t>- De gewijzigde cao-afspraken zijn verwerkt, waaronder de nieuwe salarisschalen, de minimale eindejaarsuitkering en vakantietoeslag, en de sociale lasten.</a:t>
          </a:r>
        </a:p>
        <a:p>
          <a:pPr algn="l"/>
          <a:r>
            <a:rPr lang="en-US" sz="800" b="0" baseline="0">
              <a:solidFill>
                <a:schemeClr val="bg1"/>
              </a:solidFill>
              <a:latin typeface="Segoe UI" panose="020B0502040204020203" pitchFamily="34" charset="0"/>
              <a:cs typeface="Segoe UI" panose="020B0502040204020203" pitchFamily="34" charset="0"/>
            </a:rPr>
            <a:t>- Ook is het mogelijk de salarislasten van 2026 vast in te voeren.</a:t>
          </a:r>
        </a:p>
      </xdr:txBody>
    </xdr:sp>
    <xdr:clientData/>
  </xdr:twoCellAnchor>
  <xdr:twoCellAnchor editAs="oneCell">
    <xdr:from>
      <xdr:col>2</xdr:col>
      <xdr:colOff>7691229</xdr:colOff>
      <xdr:row>43</xdr:row>
      <xdr:rowOff>91995</xdr:rowOff>
    </xdr:from>
    <xdr:to>
      <xdr:col>3</xdr:col>
      <xdr:colOff>696004</xdr:colOff>
      <xdr:row>47</xdr:row>
      <xdr:rowOff>0</xdr:rowOff>
    </xdr:to>
    <xdr:pic>
      <xdr:nvPicPr>
        <xdr:cNvPr id="2" name="Afbeelding 5" descr="Berenschot (organisatieadviesbureau) - Wikipedia">
          <a:extLst>
            <a:ext uri="{FF2B5EF4-FFF2-40B4-BE49-F238E27FC236}">
              <a16:creationId xmlns:a16="http://schemas.microsoft.com/office/drawing/2014/main" id="{68BDA81F-4F66-4CFE-9704-A6AF8E1D13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03533" y="9078625"/>
          <a:ext cx="889819" cy="438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180975</xdr:colOff>
      <xdr:row>144</xdr:row>
      <xdr:rowOff>9525</xdr:rowOff>
    </xdr:from>
    <xdr:to>
      <xdr:col>3</xdr:col>
      <xdr:colOff>540975</xdr:colOff>
      <xdr:row>145</xdr:row>
      <xdr:rowOff>0</xdr:rowOff>
    </xdr:to>
    <xdr:sp macro="" textlink="">
      <xdr:nvSpPr>
        <xdr:cNvPr id="3" name="PIJL-RECHTS 3">
          <a:extLst>
            <a:ext uri="{FF2B5EF4-FFF2-40B4-BE49-F238E27FC236}">
              <a16:creationId xmlns:a16="http://schemas.microsoft.com/office/drawing/2014/main" id="{E22BFADE-D908-49D6-8F75-896D0864363A}"/>
            </a:ext>
          </a:extLst>
        </xdr:cNvPr>
        <xdr:cNvSpPr/>
      </xdr:nvSpPr>
      <xdr:spPr>
        <a:xfrm>
          <a:off x="5067300" y="212026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145</xdr:row>
      <xdr:rowOff>7144</xdr:rowOff>
    </xdr:from>
    <xdr:to>
      <xdr:col>3</xdr:col>
      <xdr:colOff>540975</xdr:colOff>
      <xdr:row>145</xdr:row>
      <xdr:rowOff>130969</xdr:rowOff>
    </xdr:to>
    <xdr:sp macro="" textlink="">
      <xdr:nvSpPr>
        <xdr:cNvPr id="5" name="PIJL-RECHTS 3">
          <a:extLst>
            <a:ext uri="{FF2B5EF4-FFF2-40B4-BE49-F238E27FC236}">
              <a16:creationId xmlns:a16="http://schemas.microsoft.com/office/drawing/2014/main" id="{C20C24C4-055F-4F82-ACEC-B36F03F7AFC8}"/>
            </a:ext>
          </a:extLst>
        </xdr:cNvPr>
        <xdr:cNvSpPr/>
      </xdr:nvSpPr>
      <xdr:spPr>
        <a:xfrm>
          <a:off x="5067300" y="213336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146</xdr:row>
      <xdr:rowOff>4763</xdr:rowOff>
    </xdr:from>
    <xdr:to>
      <xdr:col>3</xdr:col>
      <xdr:colOff>540975</xdr:colOff>
      <xdr:row>146</xdr:row>
      <xdr:rowOff>128588</xdr:rowOff>
    </xdr:to>
    <xdr:sp macro="" textlink="">
      <xdr:nvSpPr>
        <xdr:cNvPr id="6" name="PIJL-RECHTS 3">
          <a:extLst>
            <a:ext uri="{FF2B5EF4-FFF2-40B4-BE49-F238E27FC236}">
              <a16:creationId xmlns:a16="http://schemas.microsoft.com/office/drawing/2014/main" id="{10CB24B2-6731-477B-A36A-BD6231F42FD4}"/>
            </a:ext>
          </a:extLst>
        </xdr:cNvPr>
        <xdr:cNvSpPr/>
      </xdr:nvSpPr>
      <xdr:spPr>
        <a:xfrm>
          <a:off x="5067300" y="214645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28</xdr:col>
      <xdr:colOff>662667</xdr:colOff>
      <xdr:row>141</xdr:row>
      <xdr:rowOff>28014</xdr:rowOff>
    </xdr:from>
    <xdr:to>
      <xdr:col>32</xdr:col>
      <xdr:colOff>377628</xdr:colOff>
      <xdr:row>147</xdr:row>
      <xdr:rowOff>41433</xdr:rowOff>
    </xdr:to>
    <xdr:pic>
      <xdr:nvPicPr>
        <xdr:cNvPr id="9" name="Afbeelding 8" descr="Berenschot (organisatieadviesbureau) - Wikipedia">
          <a:extLst>
            <a:ext uri="{FF2B5EF4-FFF2-40B4-BE49-F238E27FC236}">
              <a16:creationId xmlns:a16="http://schemas.microsoft.com/office/drawing/2014/main" id="{636916CB-BD13-4ECB-8B5B-DC022FE9B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15738" y="19785585"/>
          <a:ext cx="2425594" cy="1153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217514</xdr:colOff>
      <xdr:row>5</xdr:row>
      <xdr:rowOff>19349</xdr:rowOff>
    </xdr:from>
    <xdr:to>
      <xdr:col>18</xdr:col>
      <xdr:colOff>605117</xdr:colOff>
      <xdr:row>28</xdr:row>
      <xdr:rowOff>168088</xdr:rowOff>
    </xdr:to>
    <mc:AlternateContent xmlns:mc="http://schemas.openxmlformats.org/markup-compatibility/2006">
      <mc:Choice xmlns:cx1="http://schemas.microsoft.com/office/drawing/2015/9/8/chartex" Requires="cx1">
        <xdr:graphicFrame macro="">
          <xdr:nvGraphicFramePr>
            <xdr:cNvPr id="2" name="Chart 12">
              <a:extLst>
                <a:ext uri="{FF2B5EF4-FFF2-40B4-BE49-F238E27FC236}">
                  <a16:creationId xmlns:a16="http://schemas.microsoft.com/office/drawing/2014/main" id="{A6E83593-AA3A-4091-BD08-C0A18324A93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484214" y="819449"/>
              <a:ext cx="13551153" cy="3634889"/>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11489121</xdr:colOff>
      <xdr:row>84</xdr:row>
      <xdr:rowOff>111363</xdr:rowOff>
    </xdr:from>
    <xdr:to>
      <xdr:col>3</xdr:col>
      <xdr:colOff>552210</xdr:colOff>
      <xdr:row>86</xdr:row>
      <xdr:rowOff>25686</xdr:rowOff>
    </xdr:to>
    <xdr:pic>
      <xdr:nvPicPr>
        <xdr:cNvPr id="2" name="Afbeelding 1" descr="Berenschot (organisatieadviesbureau) - Wikipedia">
          <a:extLst>
            <a:ext uri="{FF2B5EF4-FFF2-40B4-BE49-F238E27FC236}">
              <a16:creationId xmlns:a16="http://schemas.microsoft.com/office/drawing/2014/main" id="{A4D478AA-24C6-4B1B-A823-BB3B77241F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17569" y="12979966"/>
          <a:ext cx="896555" cy="414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EFB7A1-1C92-4C66-B9B5-1ED5B90C077B}" name="Tabel47" displayName="Tabel47" ref="A1:A4" totalsRowShown="0">
  <autoFilter ref="A1:A4" xr:uid="{EDEFB7A1-1C92-4C66-B9B5-1ED5B90C077B}"/>
  <tableColumns count="1">
    <tableColumn id="1" xr3:uid="{5A11CD21-295C-4471-B92A-32E9BF008B85}" name="Onplanbare nachtzorg"/>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38D85D7-90A9-42AA-AB40-41F0739284D7}" name="Tabel473" displayName="Tabel473" ref="A6:A9" totalsRowShown="0">
  <autoFilter ref="A6:A9" xr:uid="{E38D85D7-90A9-42AA-AB40-41F0739284D7}"/>
  <tableColumns count="1">
    <tableColumn id="1" xr3:uid="{A3CF897D-B946-4E35-AF42-E8A159DA74F4}" name="Onplanbare nachtzor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Berenschot PowerPoint">
      <a:dk1>
        <a:srgbClr val="1A3877"/>
      </a:dk1>
      <a:lt1>
        <a:srgbClr val="FFFFFF"/>
      </a:lt1>
      <a:dk2>
        <a:srgbClr val="1A3877"/>
      </a:dk2>
      <a:lt2>
        <a:srgbClr val="FFFFFF"/>
      </a:lt2>
      <a:accent1>
        <a:srgbClr val="41B6E6"/>
      </a:accent1>
      <a:accent2>
        <a:srgbClr val="007749"/>
      </a:accent2>
      <a:accent3>
        <a:srgbClr val="BA0C2F"/>
      </a:accent3>
      <a:accent4>
        <a:srgbClr val="FF8200"/>
      </a:accent4>
      <a:accent5>
        <a:srgbClr val="FFD100"/>
      </a:accent5>
      <a:accent6>
        <a:srgbClr val="1A3877"/>
      </a:accent6>
      <a:hlink>
        <a:srgbClr val="41B6E6"/>
      </a:hlink>
      <a:folHlink>
        <a:srgbClr val="0077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uwv.nl/werkgevers/bedragen-en-premies/detail/ww-premie;%20WIA%20bestaat%20uit%20IVA%20en%20WG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C7CC-6304-465C-A95E-36E5D46A0F02}">
  <sheetPr codeName="Blad2">
    <tabColor theme="1" tint="-0.249977111117893"/>
  </sheetPr>
  <dimension ref="A1:N56"/>
  <sheetViews>
    <sheetView showGridLines="0" zoomScaleNormal="100" workbookViewId="0">
      <selection activeCell="C28" sqref="C28"/>
    </sheetView>
  </sheetViews>
  <sheetFormatPr defaultColWidth="0" defaultRowHeight="10.5" zeroHeight="1" x14ac:dyDescent="0.15"/>
  <cols>
    <col min="1" max="1" width="3.375" style="14" customWidth="1"/>
    <col min="2" max="2" width="6" style="98" customWidth="1"/>
    <col min="3" max="3" width="103.5" style="205" customWidth="1"/>
    <col min="4" max="4" width="10.625" style="14" customWidth="1"/>
    <col min="5" max="16384" width="9" style="14" hidden="1"/>
  </cols>
  <sheetData>
    <row r="1" spans="1:14" ht="16.5" x14ac:dyDescent="0.3">
      <c r="A1" s="61" t="s">
        <v>0</v>
      </c>
      <c r="B1" s="93"/>
      <c r="C1" s="206"/>
      <c r="D1" s="62"/>
      <c r="E1" s="67"/>
      <c r="F1" s="67"/>
      <c r="G1" s="67"/>
      <c r="H1" s="67"/>
      <c r="I1" s="67"/>
      <c r="J1" s="67"/>
      <c r="K1" s="67"/>
      <c r="L1" s="67"/>
      <c r="M1" s="67"/>
      <c r="N1" s="67"/>
    </row>
    <row r="2" spans="1:14" x14ac:dyDescent="0.15">
      <c r="A2" s="1"/>
      <c r="B2" s="94"/>
      <c r="C2" s="29"/>
      <c r="D2" s="1"/>
    </row>
    <row r="3" spans="1:14" x14ac:dyDescent="0.15">
      <c r="A3" s="1"/>
      <c r="B3" s="69" t="s">
        <v>1</v>
      </c>
      <c r="C3" s="29"/>
      <c r="D3" s="1"/>
    </row>
    <row r="4" spans="1:14" x14ac:dyDescent="0.15">
      <c r="A4" s="1"/>
      <c r="B4" s="424"/>
      <c r="C4" s="424"/>
      <c r="D4" s="103"/>
    </row>
    <row r="5" spans="1:14" x14ac:dyDescent="0.15">
      <c r="A5" s="1"/>
      <c r="B5" s="95"/>
      <c r="C5" s="103"/>
      <c r="D5" s="103"/>
    </row>
    <row r="6" spans="1:14" x14ac:dyDescent="0.15">
      <c r="A6" s="1"/>
      <c r="B6" s="307" t="s">
        <v>2</v>
      </c>
      <c r="C6" s="29"/>
      <c r="D6" s="1"/>
    </row>
    <row r="7" spans="1:14" ht="23.25" customHeight="1" x14ac:dyDescent="0.15">
      <c r="A7" s="1"/>
      <c r="B7" s="96" t="s">
        <v>3</v>
      </c>
      <c r="C7" s="30" t="s">
        <v>4</v>
      </c>
      <c r="D7" s="63"/>
    </row>
    <row r="8" spans="1:14" x14ac:dyDescent="0.15">
      <c r="A8" s="1"/>
      <c r="B8" s="96"/>
      <c r="C8" s="30"/>
      <c r="D8" s="63"/>
    </row>
    <row r="9" spans="1:14" x14ac:dyDescent="0.15">
      <c r="A9" s="1"/>
      <c r="B9" s="96"/>
      <c r="C9" s="30"/>
      <c r="D9" s="63"/>
    </row>
    <row r="10" spans="1:14" x14ac:dyDescent="0.15">
      <c r="A10" s="1"/>
      <c r="B10" s="96"/>
      <c r="C10" s="30"/>
      <c r="D10" s="63"/>
    </row>
    <row r="11" spans="1:14" x14ac:dyDescent="0.15">
      <c r="A11" s="1"/>
      <c r="B11" s="96"/>
      <c r="C11" s="30"/>
      <c r="D11" s="63"/>
    </row>
    <row r="12" spans="1:14" x14ac:dyDescent="0.15">
      <c r="A12" s="1"/>
      <c r="B12" s="96"/>
      <c r="C12" s="30"/>
      <c r="D12" s="63"/>
    </row>
    <row r="13" spans="1:14" x14ac:dyDescent="0.15">
      <c r="A13" s="1"/>
      <c r="B13" s="96"/>
      <c r="C13" s="30"/>
      <c r="D13" s="63"/>
    </row>
    <row r="14" spans="1:14" x14ac:dyDescent="0.15">
      <c r="A14" s="1"/>
      <c r="B14" s="96"/>
      <c r="C14" s="30"/>
      <c r="D14" s="63"/>
    </row>
    <row r="15" spans="1:14" x14ac:dyDescent="0.15">
      <c r="A15" s="1"/>
      <c r="B15" s="96"/>
      <c r="C15" s="30"/>
      <c r="D15" s="63"/>
    </row>
    <row r="16" spans="1:14" x14ac:dyDescent="0.15">
      <c r="A16" s="1"/>
      <c r="B16" s="96"/>
      <c r="C16" s="30"/>
      <c r="D16" s="63"/>
    </row>
    <row r="17" spans="1:4" x14ac:dyDescent="0.15">
      <c r="A17" s="1"/>
      <c r="B17" s="307" t="s">
        <v>5</v>
      </c>
      <c r="C17" s="30"/>
      <c r="D17" s="63"/>
    </row>
    <row r="18" spans="1:4" ht="35.1" customHeight="1" x14ac:dyDescent="0.15">
      <c r="A18" s="1"/>
      <c r="B18" s="96" t="s">
        <v>6</v>
      </c>
      <c r="C18" s="30" t="s">
        <v>7</v>
      </c>
      <c r="D18" s="63"/>
    </row>
    <row r="19" spans="1:4" ht="42" x14ac:dyDescent="0.15">
      <c r="A19" s="1" t="s">
        <v>8</v>
      </c>
      <c r="B19" s="96" t="s">
        <v>9</v>
      </c>
      <c r="C19" s="30" t="s">
        <v>10</v>
      </c>
      <c r="D19" s="63"/>
    </row>
    <row r="20" spans="1:4" ht="21" x14ac:dyDescent="0.15">
      <c r="A20" s="1"/>
      <c r="B20" s="96" t="s">
        <v>11</v>
      </c>
      <c r="C20" s="30" t="s">
        <v>12</v>
      </c>
      <c r="D20" s="63"/>
    </row>
    <row r="21" spans="1:4" ht="42" x14ac:dyDescent="0.15">
      <c r="A21" s="1"/>
      <c r="B21" s="96" t="s">
        <v>13</v>
      </c>
      <c r="C21" s="30" t="s">
        <v>14</v>
      </c>
      <c r="D21" s="63"/>
    </row>
    <row r="22" spans="1:4" ht="45" customHeight="1" x14ac:dyDescent="0.15">
      <c r="A22" s="1"/>
      <c r="B22" s="96" t="s">
        <v>15</v>
      </c>
      <c r="C22" s="207" t="s">
        <v>16</v>
      </c>
      <c r="D22" s="12"/>
    </row>
    <row r="23" spans="1:4" ht="12.75" customHeight="1" x14ac:dyDescent="0.15">
      <c r="A23" s="1"/>
      <c r="B23" s="96" t="s">
        <v>17</v>
      </c>
      <c r="C23" s="103" t="s">
        <v>18</v>
      </c>
      <c r="D23" s="85"/>
    </row>
    <row r="24" spans="1:4" ht="58.9" customHeight="1" x14ac:dyDescent="0.15">
      <c r="A24" s="1"/>
      <c r="B24" s="96" t="s">
        <v>19</v>
      </c>
      <c r="C24" s="30" t="s">
        <v>20</v>
      </c>
      <c r="D24" s="63"/>
    </row>
    <row r="25" spans="1:4" ht="31.5" x14ac:dyDescent="0.15">
      <c r="A25" s="1"/>
      <c r="B25" s="96" t="s">
        <v>21</v>
      </c>
      <c r="C25" s="30" t="s">
        <v>22</v>
      </c>
      <c r="D25" s="63"/>
    </row>
    <row r="26" spans="1:4" ht="42" x14ac:dyDescent="0.15">
      <c r="A26" s="1"/>
      <c r="B26" s="96" t="s">
        <v>23</v>
      </c>
      <c r="C26" s="30" t="s">
        <v>24</v>
      </c>
      <c r="D26" s="63"/>
    </row>
    <row r="27" spans="1:4" x14ac:dyDescent="0.15">
      <c r="A27" s="1"/>
      <c r="B27" s="96"/>
      <c r="C27" s="30"/>
      <c r="D27" s="63"/>
    </row>
    <row r="28" spans="1:4" x14ac:dyDescent="0.15">
      <c r="A28" s="1"/>
      <c r="B28" s="307" t="s">
        <v>25</v>
      </c>
      <c r="C28" s="30"/>
      <c r="D28" s="63"/>
    </row>
    <row r="29" spans="1:4" ht="31.5" x14ac:dyDescent="0.15">
      <c r="A29" s="1"/>
      <c r="B29" s="96" t="s">
        <v>6</v>
      </c>
      <c r="C29" s="30" t="s">
        <v>26</v>
      </c>
      <c r="D29" s="63"/>
    </row>
    <row r="30" spans="1:4" x14ac:dyDescent="0.15">
      <c r="A30" s="1"/>
      <c r="B30" s="96"/>
      <c r="C30" s="30"/>
      <c r="D30" s="63"/>
    </row>
    <row r="31" spans="1:4" x14ac:dyDescent="0.15">
      <c r="A31" s="1"/>
      <c r="B31" s="307" t="s">
        <v>27</v>
      </c>
      <c r="C31" s="30"/>
      <c r="D31" s="63"/>
    </row>
    <row r="32" spans="1:4" ht="21" x14ac:dyDescent="0.15">
      <c r="A32" s="1"/>
      <c r="B32" s="96" t="s">
        <v>6</v>
      </c>
      <c r="C32" s="30" t="s">
        <v>28</v>
      </c>
      <c r="D32" s="63"/>
    </row>
    <row r="33" spans="1:4" x14ac:dyDescent="0.15">
      <c r="A33" s="1"/>
      <c r="B33" s="96"/>
      <c r="C33" s="30"/>
      <c r="D33" s="63"/>
    </row>
    <row r="34" spans="1:4" x14ac:dyDescent="0.15">
      <c r="A34" s="1"/>
      <c r="B34" s="96"/>
      <c r="C34" s="30"/>
      <c r="D34" s="63"/>
    </row>
    <row r="35" spans="1:4" x14ac:dyDescent="0.15">
      <c r="A35" s="1"/>
      <c r="B35" s="96"/>
      <c r="C35" s="30"/>
      <c r="D35" s="63"/>
    </row>
    <row r="36" spans="1:4" x14ac:dyDescent="0.15">
      <c r="A36" s="1"/>
      <c r="B36" s="96"/>
      <c r="C36" s="30"/>
      <c r="D36" s="63"/>
    </row>
    <row r="37" spans="1:4" x14ac:dyDescent="0.15">
      <c r="A37" s="1"/>
      <c r="B37" s="96"/>
      <c r="C37" s="30"/>
      <c r="D37" s="63"/>
    </row>
    <row r="38" spans="1:4" x14ac:dyDescent="0.15">
      <c r="A38" s="1"/>
      <c r="B38" s="96"/>
      <c r="C38" s="30"/>
      <c r="D38" s="63"/>
    </row>
    <row r="39" spans="1:4" x14ac:dyDescent="0.15">
      <c r="A39" s="1"/>
      <c r="B39" s="96"/>
      <c r="C39" s="30"/>
      <c r="D39" s="63"/>
    </row>
    <row r="40" spans="1:4" x14ac:dyDescent="0.15">
      <c r="A40" s="1"/>
      <c r="B40" s="96"/>
      <c r="C40" s="30"/>
      <c r="D40" s="63"/>
    </row>
    <row r="41" spans="1:4" x14ac:dyDescent="0.15">
      <c r="A41" s="1"/>
      <c r="B41" s="96"/>
      <c r="C41" s="30"/>
      <c r="D41" s="63"/>
    </row>
    <row r="42" spans="1:4" x14ac:dyDescent="0.15">
      <c r="A42" s="1"/>
      <c r="B42" s="96"/>
      <c r="C42" s="30"/>
      <c r="D42" s="63"/>
    </row>
    <row r="43" spans="1:4" x14ac:dyDescent="0.15">
      <c r="A43" s="1"/>
      <c r="B43" s="96"/>
      <c r="C43" s="30"/>
      <c r="D43" s="63"/>
    </row>
    <row r="44" spans="1:4" x14ac:dyDescent="0.15">
      <c r="A44" s="1"/>
      <c r="B44" s="96"/>
      <c r="C44" s="30"/>
      <c r="D44" s="63"/>
    </row>
    <row r="45" spans="1:4" x14ac:dyDescent="0.15">
      <c r="A45" s="1"/>
      <c r="B45" s="96"/>
      <c r="C45" s="30"/>
      <c r="D45" s="63"/>
    </row>
    <row r="46" spans="1:4" x14ac:dyDescent="0.15">
      <c r="A46" s="1"/>
      <c r="B46" s="96"/>
      <c r="C46" s="30"/>
      <c r="D46" s="63"/>
    </row>
    <row r="47" spans="1:4" x14ac:dyDescent="0.15">
      <c r="A47" s="1"/>
      <c r="B47" s="96"/>
      <c r="C47" s="30"/>
      <c r="D47" s="63"/>
    </row>
    <row r="48" spans="1:4" hidden="1" x14ac:dyDescent="0.15">
      <c r="A48" s="1"/>
      <c r="B48" s="96"/>
      <c r="C48" s="30"/>
      <c r="D48" s="63"/>
    </row>
    <row r="49" spans="1:4" hidden="1" x14ac:dyDescent="0.15">
      <c r="A49" s="1"/>
      <c r="B49" s="96"/>
      <c r="C49" s="30"/>
      <c r="D49" s="63"/>
    </row>
    <row r="50" spans="1:4" hidden="1" x14ac:dyDescent="0.15">
      <c r="A50" s="64"/>
      <c r="B50" s="97"/>
      <c r="C50" s="208"/>
      <c r="D50" s="65"/>
    </row>
    <row r="51" spans="1:4" hidden="1" x14ac:dyDescent="0.15">
      <c r="C51" s="209"/>
      <c r="D51" s="66"/>
    </row>
    <row r="52" spans="1:4" hidden="1" x14ac:dyDescent="0.15">
      <c r="C52" s="209"/>
      <c r="D52" s="66"/>
    </row>
    <row r="53" spans="1:4" hidden="1" x14ac:dyDescent="0.15">
      <c r="C53" s="209"/>
      <c r="D53" s="66"/>
    </row>
    <row r="54" spans="1:4" hidden="1" x14ac:dyDescent="0.15">
      <c r="C54" s="209"/>
      <c r="D54" s="66"/>
    </row>
    <row r="55" spans="1:4" ht="9.75" hidden="1" customHeight="1" x14ac:dyDescent="0.15"/>
    <row r="56" spans="1:4" x14ac:dyDescent="0.15"/>
  </sheetData>
  <sheetProtection algorithmName="SHA-512" hashValue="jdg2sb6l4uxmhDZapmX5uVaIxJJSJa8PNctoxEN6btVX9Qgfyerx95IKkfzYIxdiWAKOXNhV6I4jSaKtVJICWw==" saltValue="2ahSv66o0jnhH0vyAangoA==" spinCount="100000" sheet="1" objects="1" scenarios="1"/>
  <mergeCells count="1">
    <mergeCell ref="B4:C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9202-0BCC-445E-84FB-A7200A877E97}">
  <sheetPr codeName="Blad4">
    <tabColor theme="1" tint="-0.249977111117893"/>
  </sheetPr>
  <dimension ref="A1:AI162"/>
  <sheetViews>
    <sheetView showGridLines="0" zoomScaleNormal="100" workbookViewId="0">
      <selection activeCell="G27" sqref="G27"/>
    </sheetView>
  </sheetViews>
  <sheetFormatPr defaultColWidth="0" defaultRowHeight="10.5" zeroHeight="1" x14ac:dyDescent="0.15"/>
  <cols>
    <col min="1" max="1" width="4.5" style="1" customWidth="1"/>
    <col min="2" max="2" width="46.125" style="1" customWidth="1"/>
    <col min="3" max="3" width="10.25" style="1" customWidth="1"/>
    <col min="4" max="4" width="9.25" style="1" customWidth="1"/>
    <col min="5" max="17" width="9" style="1" customWidth="1"/>
    <col min="18" max="18" width="9.5" style="1" customWidth="1"/>
    <col min="19" max="19" width="9" style="1" customWidth="1"/>
    <col min="20" max="20" width="11.125" style="1" customWidth="1"/>
    <col min="21" max="34" width="9" style="1" customWidth="1"/>
    <col min="35" max="35" width="0" style="1" hidden="1" customWidth="1"/>
    <col min="36" max="16384" width="9" style="1" hidden="1"/>
  </cols>
  <sheetData>
    <row r="1" spans="1:33" s="113" customFormat="1" ht="16.5" x14ac:dyDescent="0.3">
      <c r="A1" s="61" t="s">
        <v>29</v>
      </c>
      <c r="B1" s="112"/>
    </row>
    <row r="2" spans="1:33" s="4" customFormat="1" x14ac:dyDescent="0.15">
      <c r="A2" s="114"/>
    </row>
    <row r="3" spans="1:33" s="4" customFormat="1" x14ac:dyDescent="0.15">
      <c r="A3" s="114"/>
      <c r="B3" s="4" t="s">
        <v>30</v>
      </c>
    </row>
    <row r="4" spans="1:33" s="4" customFormat="1" x14ac:dyDescent="0.15">
      <c r="A4" s="114"/>
    </row>
    <row r="5" spans="1:33" s="113" customFormat="1" ht="16.5" x14ac:dyDescent="0.3">
      <c r="A5" s="61" t="s">
        <v>31</v>
      </c>
      <c r="B5" s="112"/>
    </row>
    <row r="6" spans="1:33" x14ac:dyDescent="0.15"/>
    <row r="7" spans="1:33" x14ac:dyDescent="0.15">
      <c r="B7" s="120" t="s">
        <v>32</v>
      </c>
      <c r="C7" s="121"/>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3"/>
    </row>
    <row r="8" spans="1:33" x14ac:dyDescent="0.15">
      <c r="B8" s="137" t="s">
        <v>392</v>
      </c>
      <c r="C8" s="4"/>
      <c r="D8" s="4"/>
      <c r="E8" s="4"/>
      <c r="F8" s="4"/>
      <c r="G8" s="4"/>
      <c r="H8" s="4"/>
      <c r="I8" s="4"/>
      <c r="J8" s="4"/>
      <c r="K8" s="4"/>
      <c r="L8" s="4"/>
      <c r="M8" s="4"/>
      <c r="N8" s="4"/>
      <c r="O8" s="4"/>
      <c r="P8" s="4"/>
      <c r="Q8" s="4"/>
      <c r="R8" s="4"/>
      <c r="S8" s="126"/>
      <c r="T8" s="126"/>
      <c r="U8" s="126"/>
      <c r="V8" s="126"/>
      <c r="W8" s="126"/>
      <c r="AG8" s="216"/>
    </row>
    <row r="9" spans="1:33" ht="11.45" customHeight="1" x14ac:dyDescent="0.15">
      <c r="B9" s="138" t="s">
        <v>33</v>
      </c>
      <c r="C9" s="356" t="s">
        <v>34</v>
      </c>
      <c r="D9" s="202"/>
      <c r="E9" s="202"/>
      <c r="F9" s="202"/>
      <c r="G9" s="202"/>
      <c r="H9" s="202"/>
      <c r="I9" s="202"/>
      <c r="J9" s="202"/>
      <c r="K9" s="202"/>
      <c r="L9" s="202"/>
      <c r="M9" s="202"/>
      <c r="N9" s="202"/>
      <c r="O9" s="202"/>
      <c r="P9" s="202"/>
      <c r="Q9" s="202"/>
      <c r="R9" s="202"/>
      <c r="S9" s="225" t="s">
        <v>35</v>
      </c>
      <c r="T9" s="415" t="s">
        <v>36</v>
      </c>
      <c r="V9" s="428" t="s">
        <v>37</v>
      </c>
      <c r="W9" s="429"/>
      <c r="X9" s="429"/>
      <c r="Y9" s="429"/>
      <c r="Z9" s="429"/>
      <c r="AA9" s="429"/>
      <c r="AB9" s="429"/>
      <c r="AC9" s="429"/>
      <c r="AD9" s="429"/>
      <c r="AE9" s="429"/>
      <c r="AF9" s="430"/>
      <c r="AG9" s="5"/>
    </row>
    <row r="10" spans="1:33" x14ac:dyDescent="0.15">
      <c r="B10" s="138" t="s">
        <v>38</v>
      </c>
      <c r="C10" s="356"/>
      <c r="D10" s="202"/>
      <c r="E10" s="202"/>
      <c r="F10" s="202"/>
      <c r="G10" s="202"/>
      <c r="H10" s="202"/>
      <c r="I10" s="202"/>
      <c r="J10" s="202"/>
      <c r="K10" s="202"/>
      <c r="L10" s="202"/>
      <c r="M10" s="202"/>
      <c r="N10" s="202"/>
      <c r="O10" s="202"/>
      <c r="P10" s="202"/>
      <c r="Q10" s="202"/>
      <c r="R10" s="202"/>
      <c r="S10" s="225" t="s">
        <v>39</v>
      </c>
      <c r="T10" s="225" t="s">
        <v>39</v>
      </c>
      <c r="V10" s="431"/>
      <c r="W10" s="432"/>
      <c r="X10" s="432"/>
      <c r="Y10" s="432"/>
      <c r="Z10" s="432"/>
      <c r="AA10" s="432"/>
      <c r="AB10" s="432"/>
      <c r="AC10" s="432"/>
      <c r="AD10" s="432"/>
      <c r="AE10" s="432"/>
      <c r="AF10" s="433"/>
      <c r="AG10" s="5"/>
    </row>
    <row r="11" spans="1:33" ht="11.45" hidden="1" customHeight="1" x14ac:dyDescent="0.15">
      <c r="B11" s="139"/>
      <c r="C11" s="356"/>
      <c r="D11" s="140" t="str">
        <f t="shared" ref="D11:T11" si="0">D9&amp;"_"&amp;D10</f>
        <v>_</v>
      </c>
      <c r="E11" s="140" t="str">
        <f t="shared" si="0"/>
        <v>_</v>
      </c>
      <c r="F11" s="140" t="str">
        <f t="shared" si="0"/>
        <v>_</v>
      </c>
      <c r="G11" s="140" t="str">
        <f t="shared" si="0"/>
        <v>_</v>
      </c>
      <c r="H11" s="140" t="str">
        <f t="shared" si="0"/>
        <v>_</v>
      </c>
      <c r="I11" s="140" t="str">
        <f t="shared" si="0"/>
        <v>_</v>
      </c>
      <c r="J11" s="140" t="str">
        <f t="shared" si="0"/>
        <v>_</v>
      </c>
      <c r="K11" s="140" t="str">
        <f t="shared" si="0"/>
        <v>_</v>
      </c>
      <c r="L11" s="140" t="str">
        <f t="shared" si="0"/>
        <v>_</v>
      </c>
      <c r="M11" s="140" t="str">
        <f t="shared" si="0"/>
        <v>_</v>
      </c>
      <c r="N11" s="140" t="str">
        <f t="shared" si="0"/>
        <v>_</v>
      </c>
      <c r="O11" s="140" t="str">
        <f t="shared" si="0"/>
        <v>_</v>
      </c>
      <c r="P11" s="140" t="str">
        <f t="shared" si="0"/>
        <v>_</v>
      </c>
      <c r="Q11" s="140" t="str">
        <f t="shared" si="0"/>
        <v>_</v>
      </c>
      <c r="R11" s="140" t="str">
        <f t="shared" si="0"/>
        <v>_</v>
      </c>
      <c r="S11" s="140" t="str">
        <f t="shared" ref="S11" si="1">S9&amp;"_"&amp;S10</f>
        <v>Leerlingen_n.v.t.</v>
      </c>
      <c r="T11" s="140" t="str">
        <f t="shared" si="0"/>
        <v>Inhuurkosten*_n.v.t.</v>
      </c>
      <c r="AG11" s="141"/>
    </row>
    <row r="12" spans="1:33" hidden="1" x14ac:dyDescent="0.15">
      <c r="B12" s="118"/>
      <c r="C12" s="356"/>
      <c r="D12" s="4"/>
      <c r="E12" s="4"/>
      <c r="F12" s="4"/>
      <c r="G12" s="4"/>
      <c r="H12" s="4"/>
      <c r="I12" s="4"/>
      <c r="J12" s="4"/>
      <c r="K12" s="4"/>
      <c r="L12" s="4"/>
      <c r="M12" s="4"/>
      <c r="N12" s="4"/>
      <c r="O12" s="4"/>
      <c r="P12" s="4"/>
      <c r="Q12" s="4"/>
      <c r="R12" s="4"/>
      <c r="S12" s="4"/>
      <c r="T12" s="4"/>
      <c r="AG12" s="5"/>
    </row>
    <row r="13" spans="1:33" x14ac:dyDescent="0.15">
      <c r="B13" s="129" t="s">
        <v>393</v>
      </c>
      <c r="C13" s="356"/>
      <c r="D13" s="210" t="str">
        <f>IF(D16&gt;D15,D16,D15)</f>
        <v/>
      </c>
      <c r="E13" s="210" t="str">
        <f t="shared" ref="E13:R13" si="2">IF(E16&gt;E15,E16,E15)</f>
        <v/>
      </c>
      <c r="F13" s="210" t="str">
        <f t="shared" si="2"/>
        <v/>
      </c>
      <c r="G13" s="210" t="str">
        <f t="shared" si="2"/>
        <v/>
      </c>
      <c r="H13" s="210" t="str">
        <f t="shared" si="2"/>
        <v/>
      </c>
      <c r="I13" s="210" t="str">
        <f t="shared" si="2"/>
        <v/>
      </c>
      <c r="J13" s="210" t="str">
        <f t="shared" si="2"/>
        <v/>
      </c>
      <c r="K13" s="210" t="str">
        <f t="shared" si="2"/>
        <v/>
      </c>
      <c r="L13" s="210" t="str">
        <f t="shared" si="2"/>
        <v/>
      </c>
      <c r="M13" s="210" t="str">
        <f t="shared" si="2"/>
        <v/>
      </c>
      <c r="N13" s="210" t="str">
        <f t="shared" si="2"/>
        <v/>
      </c>
      <c r="O13" s="210" t="str">
        <f t="shared" si="2"/>
        <v/>
      </c>
      <c r="P13" s="210" t="str">
        <f t="shared" si="2"/>
        <v/>
      </c>
      <c r="Q13" s="210" t="str">
        <f t="shared" si="2"/>
        <v/>
      </c>
      <c r="R13" s="210" t="str">
        <f t="shared" si="2"/>
        <v/>
      </c>
      <c r="S13" s="110"/>
      <c r="T13" s="110"/>
      <c r="V13" s="8" t="s">
        <v>394</v>
      </c>
      <c r="W13" s="9"/>
      <c r="X13" s="9"/>
      <c r="Y13" s="9"/>
      <c r="Z13" s="9"/>
      <c r="AA13" s="9"/>
      <c r="AB13" s="9"/>
      <c r="AC13" s="9"/>
      <c r="AD13" s="9"/>
      <c r="AE13" s="9"/>
      <c r="AF13" s="10"/>
      <c r="AG13" s="5"/>
    </row>
    <row r="14" spans="1:33" x14ac:dyDescent="0.15">
      <c r="B14" s="129" t="s">
        <v>40</v>
      </c>
      <c r="C14" s="211"/>
      <c r="D14" s="210" t="str">
        <f>IF(D13="","",D13*(1+$C14))</f>
        <v/>
      </c>
      <c r="E14" s="210" t="str">
        <f t="shared" ref="E14:S14" si="3">IF(E13="","",E13*(1+$C14))</f>
        <v/>
      </c>
      <c r="F14" s="210" t="str">
        <f t="shared" si="3"/>
        <v/>
      </c>
      <c r="G14" s="210" t="str">
        <f t="shared" si="3"/>
        <v/>
      </c>
      <c r="H14" s="210" t="str">
        <f t="shared" si="3"/>
        <v/>
      </c>
      <c r="I14" s="210" t="str">
        <f t="shared" si="3"/>
        <v/>
      </c>
      <c r="J14" s="210" t="str">
        <f t="shared" si="3"/>
        <v/>
      </c>
      <c r="K14" s="210" t="str">
        <f t="shared" si="3"/>
        <v/>
      </c>
      <c r="L14" s="210" t="str">
        <f t="shared" si="3"/>
        <v/>
      </c>
      <c r="M14" s="210" t="str">
        <f t="shared" si="3"/>
        <v/>
      </c>
      <c r="N14" s="210" t="str">
        <f t="shared" si="3"/>
        <v/>
      </c>
      <c r="O14" s="210" t="str">
        <f t="shared" si="3"/>
        <v/>
      </c>
      <c r="P14" s="210" t="str">
        <f t="shared" si="3"/>
        <v/>
      </c>
      <c r="Q14" s="210" t="str">
        <f t="shared" si="3"/>
        <v/>
      </c>
      <c r="R14" s="210" t="str">
        <f t="shared" si="3"/>
        <v/>
      </c>
      <c r="S14" s="210" t="str">
        <f t="shared" si="3"/>
        <v/>
      </c>
      <c r="T14" s="210" t="str">
        <f>IF(T13="","",T13)</f>
        <v/>
      </c>
      <c r="V14" s="8" t="s">
        <v>41</v>
      </c>
      <c r="W14" s="9"/>
      <c r="X14" s="9"/>
      <c r="Y14" s="9"/>
      <c r="Z14" s="9"/>
      <c r="AA14" s="9"/>
      <c r="AB14" s="9"/>
      <c r="AC14" s="9"/>
      <c r="AD14" s="9"/>
      <c r="AE14" s="9"/>
      <c r="AF14" s="10"/>
      <c r="AG14" s="5"/>
    </row>
    <row r="15" spans="1:33" hidden="1" x14ac:dyDescent="0.15">
      <c r="B15" s="129" t="s">
        <v>42</v>
      </c>
      <c r="C15" s="211"/>
      <c r="D15" s="210" t="str">
        <f>IFERROR(INDEX(CAO_VVT!$CA$17:$CA$237,MATCH('Stap 2. Invulblad'!D11,CAO_VVT!$BW$17:$BW$237,0)),"")</f>
        <v/>
      </c>
      <c r="E15" s="210" t="str">
        <f>IFERROR(INDEX(CAO_VVT!$CA$17:$CA$237,MATCH('Stap 2. Invulblad'!E11,CAO_VVT!$BW$17:$BW$237,0)),"")</f>
        <v/>
      </c>
      <c r="F15" s="210" t="str">
        <f>IFERROR(INDEX(CAO_VVT!$CA$17:$CA$237,MATCH('Stap 2. Invulblad'!F11,CAO_VVT!$BW$17:$BW$237,0)),"")</f>
        <v/>
      </c>
      <c r="G15" s="210" t="str">
        <f>IFERROR(INDEX(CAO_VVT!$CA$17:$CA$237,MATCH('Stap 2. Invulblad'!G11,CAO_VVT!$BW$17:$BW$237,0)),"")</f>
        <v/>
      </c>
      <c r="H15" s="210" t="str">
        <f>IFERROR(INDEX(CAO_VVT!$CA$17:$CA$237,MATCH('Stap 2. Invulblad'!H11,CAO_VVT!$BW$17:$BW$237,0)),"")</f>
        <v/>
      </c>
      <c r="I15" s="210" t="str">
        <f>IFERROR(INDEX(CAO_VVT!$CA$17:$CA$237,MATCH('Stap 2. Invulblad'!I11,CAO_VVT!$BW$17:$BW$237,0)),"")</f>
        <v/>
      </c>
      <c r="J15" s="210" t="str">
        <f>IFERROR(INDEX(CAO_VVT!$CA$17:$CA$237,MATCH('Stap 2. Invulblad'!J11,CAO_VVT!$BW$17:$BW$237,0)),"")</f>
        <v/>
      </c>
      <c r="K15" s="210" t="str">
        <f>IFERROR(INDEX(CAO_VVT!$CA$17:$CA$237,MATCH('Stap 2. Invulblad'!K11,CAO_VVT!$BW$17:$BW$237,0)),"")</f>
        <v/>
      </c>
      <c r="L15" s="210" t="str">
        <f>IFERROR(INDEX(CAO_VVT!$CA$17:$CA$237,MATCH('Stap 2. Invulblad'!L11,CAO_VVT!$BW$17:$BW$237,0)),"")</f>
        <v/>
      </c>
      <c r="M15" s="210" t="str">
        <f>IFERROR(INDEX(CAO_VVT!$CA$17:$CA$237,MATCH('Stap 2. Invulblad'!M11,CAO_VVT!$BW$17:$BW$237,0)),"")</f>
        <v/>
      </c>
      <c r="N15" s="210" t="str">
        <f>IFERROR(INDEX(CAO_VVT!$CA$17:$CA$237,MATCH('Stap 2. Invulblad'!N11,CAO_VVT!$BW$17:$BW$237,0)),"")</f>
        <v/>
      </c>
      <c r="O15" s="210" t="str">
        <f>IFERROR(INDEX(CAO_VVT!$CA$17:$CA$237,MATCH('Stap 2. Invulblad'!O11,CAO_VVT!$BW$17:$BW$237,0)),"")</f>
        <v/>
      </c>
      <c r="P15" s="210" t="str">
        <f>IFERROR(INDEX(CAO_VVT!$CA$17:$CA$237,MATCH('Stap 2. Invulblad'!P11,CAO_VVT!$BW$17:$BW$237,0)),"")</f>
        <v/>
      </c>
      <c r="Q15" s="210" t="str">
        <f>IFERROR(INDEX(CAO_VVT!$CA$17:$CA$237,MATCH('Stap 2. Invulblad'!Q11,CAO_VVT!$BW$17:$BW$237,0)),"")</f>
        <v/>
      </c>
      <c r="R15" s="210" t="str">
        <f>IFERROR(INDEX(CAO_VVT!$CA$17:$CA$237,MATCH('Stap 2. Invulblad'!R11,CAO_VVT!$BW$17:$BW$237,0)),"")</f>
        <v/>
      </c>
      <c r="S15" s="225"/>
      <c r="T15" s="225"/>
      <c r="AG15" s="5"/>
    </row>
    <row r="16" spans="1:33" hidden="1" x14ac:dyDescent="0.15">
      <c r="B16" s="129" t="s">
        <v>43</v>
      </c>
      <c r="C16" s="211"/>
      <c r="D16" s="210" t="str">
        <f>IF(D11="_","",CAO_VVT!$D$11)</f>
        <v/>
      </c>
      <c r="E16" s="210" t="str">
        <f>IF(E11="_","",CAO_VVT!$D$11)</f>
        <v/>
      </c>
      <c r="F16" s="210" t="str">
        <f>IF(F11="_","",CAO_VVT!$D$11)</f>
        <v/>
      </c>
      <c r="G16" s="210" t="str">
        <f>IF(G11="_","",CAO_VVT!$D$11)</f>
        <v/>
      </c>
      <c r="H16" s="210" t="str">
        <f>IF(H11="_","",CAO_VVT!$D$11)</f>
        <v/>
      </c>
      <c r="I16" s="210" t="str">
        <f>IF(I11="_","",CAO_VVT!$D$11)</f>
        <v/>
      </c>
      <c r="J16" s="210" t="str">
        <f>IF(J11="_","",CAO_VVT!$D$11)</f>
        <v/>
      </c>
      <c r="K16" s="210" t="str">
        <f>IF(K11="_","",CAO_VVT!$D$11)</f>
        <v/>
      </c>
      <c r="L16" s="210" t="str">
        <f>IF(L11="_","",CAO_VVT!$D$11)</f>
        <v/>
      </c>
      <c r="M16" s="210" t="str">
        <f>IF(M11="_","",CAO_VVT!$D$11)</f>
        <v/>
      </c>
      <c r="N16" s="210" t="str">
        <f>IF(N11="_","",CAO_VVT!$D$11)</f>
        <v/>
      </c>
      <c r="O16" s="210" t="str">
        <f>IF(O11="_","",CAO_VVT!$D$11)</f>
        <v/>
      </c>
      <c r="P16" s="210" t="str">
        <f>IF(P11="_","",CAO_VVT!$D$11)</f>
        <v/>
      </c>
      <c r="Q16" s="210" t="str">
        <f>IF(Q11="_","",CAO_VVT!$D$11)</f>
        <v/>
      </c>
      <c r="R16" s="210" t="str">
        <f>IF(R11="_","",CAO_VVT!$D$11)</f>
        <v/>
      </c>
      <c r="S16" s="225"/>
      <c r="T16" s="225"/>
      <c r="AG16" s="5"/>
    </row>
    <row r="17" spans="2:33" x14ac:dyDescent="0.15">
      <c r="B17" s="101"/>
      <c r="C17" s="6"/>
      <c r="D17" s="4"/>
      <c r="E17" s="4"/>
      <c r="F17" s="4"/>
      <c r="G17" s="4"/>
      <c r="H17" s="4"/>
      <c r="I17" s="4"/>
      <c r="J17" s="4"/>
      <c r="K17" s="4"/>
      <c r="L17" s="4"/>
      <c r="M17" s="4"/>
      <c r="N17" s="4"/>
      <c r="O17" s="4"/>
      <c r="P17" s="4"/>
      <c r="Q17" s="4"/>
      <c r="R17" s="4"/>
      <c r="S17" s="4"/>
      <c r="T17" s="4"/>
      <c r="AG17" s="5"/>
    </row>
    <row r="18" spans="2:33" x14ac:dyDescent="0.15">
      <c r="B18" s="129" t="s">
        <v>44</v>
      </c>
      <c r="C18" s="350"/>
      <c r="D18" s="351" t="str">
        <f>IFERROR((100%-$T18)*(D19/SUM($D19:$S19)),"")</f>
        <v/>
      </c>
      <c r="E18" s="351" t="str">
        <f t="shared" ref="E18:J18" si="4">IFERROR((100%-$T18)*(E19/SUM($D19:$S19)),"")</f>
        <v/>
      </c>
      <c r="F18" s="351" t="str">
        <f t="shared" si="4"/>
        <v/>
      </c>
      <c r="G18" s="351" t="str">
        <f t="shared" si="4"/>
        <v/>
      </c>
      <c r="H18" s="351" t="str">
        <f t="shared" si="4"/>
        <v/>
      </c>
      <c r="I18" s="351" t="str">
        <f t="shared" si="4"/>
        <v/>
      </c>
      <c r="J18" s="351" t="str">
        <f t="shared" si="4"/>
        <v/>
      </c>
      <c r="K18" s="351" t="str">
        <f t="shared" ref="K18:S18" si="5">IFERROR((100%-$T18)*(K19/SUM($D19:$S19)),"")</f>
        <v/>
      </c>
      <c r="L18" s="351" t="str">
        <f t="shared" si="5"/>
        <v/>
      </c>
      <c r="M18" s="351" t="str">
        <f t="shared" si="5"/>
        <v/>
      </c>
      <c r="N18" s="351" t="str">
        <f t="shared" si="5"/>
        <v/>
      </c>
      <c r="O18" s="351" t="str">
        <f t="shared" si="5"/>
        <v/>
      </c>
      <c r="P18" s="351" t="str">
        <f t="shared" si="5"/>
        <v/>
      </c>
      <c r="Q18" s="351" t="str">
        <f t="shared" si="5"/>
        <v/>
      </c>
      <c r="R18" s="351" t="str">
        <f t="shared" si="5"/>
        <v/>
      </c>
      <c r="S18" s="351" t="str">
        <f t="shared" si="5"/>
        <v/>
      </c>
      <c r="T18" s="104"/>
      <c r="V18" s="8" t="s">
        <v>45</v>
      </c>
      <c r="W18" s="9"/>
      <c r="X18" s="9"/>
      <c r="Y18" s="9"/>
      <c r="Z18" s="9"/>
      <c r="AA18" s="9"/>
      <c r="AB18" s="9"/>
      <c r="AC18" s="9"/>
      <c r="AD18" s="9"/>
      <c r="AE18" s="9"/>
      <c r="AF18" s="10"/>
      <c r="AG18" s="5"/>
    </row>
    <row r="19" spans="2:33" x14ac:dyDescent="0.15">
      <c r="B19" s="129" t="s">
        <v>46</v>
      </c>
      <c r="C19" s="350"/>
      <c r="D19" s="349"/>
      <c r="E19" s="349"/>
      <c r="F19" s="349"/>
      <c r="G19" s="349"/>
      <c r="H19" s="349"/>
      <c r="I19" s="349"/>
      <c r="J19" s="349"/>
      <c r="K19" s="349"/>
      <c r="L19" s="349"/>
      <c r="M19" s="349"/>
      <c r="N19" s="349"/>
      <c r="O19" s="349"/>
      <c r="P19" s="349"/>
      <c r="Q19" s="349"/>
      <c r="R19" s="349"/>
      <c r="S19" s="349"/>
      <c r="T19" s="225"/>
      <c r="V19" s="8" t="s">
        <v>47</v>
      </c>
      <c r="W19" s="9"/>
      <c r="X19" s="9"/>
      <c r="Y19" s="9"/>
      <c r="Z19" s="9"/>
      <c r="AA19" s="9"/>
      <c r="AB19" s="9"/>
      <c r="AC19" s="9"/>
      <c r="AD19" s="9"/>
      <c r="AE19" s="9"/>
      <c r="AF19" s="10"/>
      <c r="AG19" s="5"/>
    </row>
    <row r="20" spans="2:33" hidden="1" x14ac:dyDescent="0.15">
      <c r="B20" s="129" t="s">
        <v>48</v>
      </c>
      <c r="C20" s="418">
        <f>SUM(D20:T20)</f>
        <v>0</v>
      </c>
      <c r="D20" s="416" t="str">
        <f>IFERROR((D19/SUM($D19:$S19)),"")</f>
        <v/>
      </c>
      <c r="E20" s="416" t="str">
        <f t="shared" ref="E20:S20" si="6">IFERROR((E19/SUM($D19:$S19)),"")</f>
        <v/>
      </c>
      <c r="F20" s="416" t="str">
        <f t="shared" si="6"/>
        <v/>
      </c>
      <c r="G20" s="416" t="str">
        <f t="shared" si="6"/>
        <v/>
      </c>
      <c r="H20" s="416" t="str">
        <f t="shared" si="6"/>
        <v/>
      </c>
      <c r="I20" s="416" t="str">
        <f t="shared" si="6"/>
        <v/>
      </c>
      <c r="J20" s="416" t="str">
        <f t="shared" si="6"/>
        <v/>
      </c>
      <c r="K20" s="416" t="str">
        <f t="shared" si="6"/>
        <v/>
      </c>
      <c r="L20" s="416" t="str">
        <f t="shared" si="6"/>
        <v/>
      </c>
      <c r="M20" s="416" t="str">
        <f t="shared" si="6"/>
        <v/>
      </c>
      <c r="N20" s="416" t="str">
        <f t="shared" si="6"/>
        <v/>
      </c>
      <c r="O20" s="416" t="str">
        <f t="shared" si="6"/>
        <v/>
      </c>
      <c r="P20" s="416" t="str">
        <f t="shared" si="6"/>
        <v/>
      </c>
      <c r="Q20" s="416" t="str">
        <f t="shared" si="6"/>
        <v/>
      </c>
      <c r="R20" s="416" t="str">
        <f t="shared" si="6"/>
        <v/>
      </c>
      <c r="S20" s="416" t="str">
        <f t="shared" si="6"/>
        <v/>
      </c>
      <c r="T20" s="4"/>
      <c r="U20" s="4"/>
      <c r="V20" s="4"/>
      <c r="W20" s="4"/>
      <c r="AG20" s="5"/>
    </row>
    <row r="21" spans="2:33" hidden="1" x14ac:dyDescent="0.15">
      <c r="B21" s="4"/>
      <c r="C21" s="4"/>
      <c r="D21" s="4"/>
      <c r="E21" s="4"/>
      <c r="F21" s="4"/>
      <c r="G21" s="4"/>
      <c r="H21" s="4"/>
      <c r="I21" s="4"/>
      <c r="J21" s="4"/>
      <c r="K21" s="4"/>
      <c r="L21" s="4"/>
      <c r="M21" s="4"/>
      <c r="N21" s="4"/>
      <c r="O21" s="4"/>
      <c r="P21" s="4"/>
      <c r="Q21" s="4"/>
      <c r="R21" s="4"/>
      <c r="S21" s="4"/>
      <c r="T21" s="4"/>
      <c r="U21" s="4"/>
      <c r="V21" s="4"/>
      <c r="W21" s="4"/>
      <c r="AG21" s="5"/>
    </row>
    <row r="22" spans="2:33" hidden="1" x14ac:dyDescent="0.15">
      <c r="B22" s="156" t="s">
        <v>49</v>
      </c>
      <c r="C22" s="117">
        <f>SUM(D18:T18)</f>
        <v>0</v>
      </c>
      <c r="D22" s="4"/>
      <c r="E22" s="4"/>
      <c r="F22" s="4"/>
      <c r="G22" s="4"/>
      <c r="H22" s="4"/>
      <c r="I22" s="4"/>
      <c r="J22" s="4"/>
      <c r="K22" s="4"/>
      <c r="L22" s="4"/>
      <c r="M22" s="4"/>
      <c r="N22" s="4"/>
      <c r="O22" s="4"/>
      <c r="P22" s="4"/>
      <c r="Q22" s="4"/>
      <c r="R22" s="4"/>
      <c r="S22" s="4"/>
      <c r="T22" s="4"/>
      <c r="AG22" s="5"/>
    </row>
    <row r="23" spans="2:33" x14ac:dyDescent="0.15">
      <c r="B23" s="4"/>
      <c r="C23" s="4"/>
      <c r="D23" s="4"/>
      <c r="E23" s="4"/>
      <c r="F23" s="4"/>
      <c r="G23" s="4"/>
      <c r="H23" s="4"/>
      <c r="I23" s="4"/>
      <c r="J23" s="4"/>
      <c r="K23" s="4"/>
      <c r="L23" s="4"/>
      <c r="M23" s="4"/>
      <c r="N23" s="4"/>
      <c r="O23" s="4"/>
      <c r="P23" s="4"/>
      <c r="Q23" s="4"/>
      <c r="R23" s="4"/>
      <c r="S23" s="4"/>
      <c r="T23" s="4"/>
      <c r="U23" s="4"/>
      <c r="V23" s="4"/>
      <c r="W23" s="4"/>
      <c r="AG23" s="5"/>
    </row>
    <row r="24" spans="2:33" x14ac:dyDescent="0.15">
      <c r="B24" s="120" t="s">
        <v>50</v>
      </c>
      <c r="C24" s="121"/>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2"/>
      <c r="AF24" s="122"/>
      <c r="AG24" s="123"/>
    </row>
    <row r="25" spans="2:33" x14ac:dyDescent="0.15">
      <c r="B25" s="101"/>
      <c r="C25" s="6"/>
      <c r="D25" s="4"/>
      <c r="E25" s="4"/>
      <c r="F25" s="4"/>
      <c r="G25" s="4"/>
      <c r="H25" s="4"/>
      <c r="I25" s="4"/>
      <c r="J25" s="4"/>
      <c r="K25" s="4"/>
      <c r="L25" s="4"/>
      <c r="M25" s="4"/>
      <c r="N25" s="4"/>
      <c r="O25" s="4"/>
      <c r="P25" s="4"/>
      <c r="Q25" s="4"/>
      <c r="R25" s="4"/>
      <c r="S25" s="4"/>
      <c r="T25" s="4"/>
      <c r="AG25" s="5"/>
    </row>
    <row r="26" spans="2:33" x14ac:dyDescent="0.15">
      <c r="B26" s="132" t="s">
        <v>51</v>
      </c>
      <c r="C26" s="245"/>
      <c r="D26" s="4"/>
      <c r="E26" s="4"/>
      <c r="F26" s="4"/>
      <c r="G26" s="4"/>
      <c r="H26" s="4"/>
      <c r="I26" s="4"/>
      <c r="J26" s="4"/>
      <c r="K26" s="4"/>
      <c r="L26" s="4"/>
      <c r="M26" s="4"/>
      <c r="N26" s="4"/>
      <c r="O26" s="4"/>
      <c r="P26" s="4"/>
      <c r="Q26" s="4"/>
      <c r="R26" s="4"/>
      <c r="S26" s="4"/>
      <c r="T26" s="4"/>
      <c r="U26" s="4"/>
      <c r="V26" s="4"/>
      <c r="W26" s="4"/>
      <c r="AG26" s="5"/>
    </row>
    <row r="27" spans="2:33" x14ac:dyDescent="0.15">
      <c r="B27" s="101"/>
      <c r="C27" s="246" t="s">
        <v>53</v>
      </c>
      <c r="D27" s="247" t="str">
        <f>IF(D9="","",CONCATENATE("FWG",D9))</f>
        <v/>
      </c>
      <c r="E27" s="247" t="str">
        <f t="shared" ref="E27:R27" si="7">IF(E9="","",CONCATENATE("FWG",E9))</f>
        <v/>
      </c>
      <c r="F27" s="247" t="str">
        <f t="shared" si="7"/>
        <v/>
      </c>
      <c r="G27" s="247" t="str">
        <f t="shared" si="7"/>
        <v/>
      </c>
      <c r="H27" s="247" t="str">
        <f t="shared" si="7"/>
        <v/>
      </c>
      <c r="I27" s="247" t="str">
        <f t="shared" si="7"/>
        <v/>
      </c>
      <c r="J27" s="247" t="str">
        <f t="shared" si="7"/>
        <v/>
      </c>
      <c r="K27" s="247" t="str">
        <f t="shared" si="7"/>
        <v/>
      </c>
      <c r="L27" s="247" t="str">
        <f t="shared" si="7"/>
        <v/>
      </c>
      <c r="M27" s="247" t="str">
        <f t="shared" si="7"/>
        <v/>
      </c>
      <c r="N27" s="247" t="str">
        <f t="shared" si="7"/>
        <v/>
      </c>
      <c r="O27" s="247" t="str">
        <f t="shared" si="7"/>
        <v/>
      </c>
      <c r="P27" s="247" t="str">
        <f t="shared" si="7"/>
        <v/>
      </c>
      <c r="Q27" s="247" t="str">
        <f t="shared" si="7"/>
        <v/>
      </c>
      <c r="R27" s="247" t="str">
        <f t="shared" si="7"/>
        <v/>
      </c>
      <c r="S27" s="247" t="str">
        <f>IF(S9="","",CONCATENATE(,S9))</f>
        <v>Leerlingen</v>
      </c>
      <c r="AG27" s="5"/>
    </row>
    <row r="28" spans="2:33" x14ac:dyDescent="0.15">
      <c r="B28" s="132" t="s">
        <v>54</v>
      </c>
      <c r="C28" s="102"/>
      <c r="D28" s="102"/>
      <c r="E28" s="102"/>
      <c r="F28" s="102"/>
      <c r="G28" s="102"/>
      <c r="H28" s="102"/>
      <c r="I28" s="102"/>
      <c r="J28" s="102"/>
      <c r="K28" s="102"/>
      <c r="L28" s="102"/>
      <c r="M28" s="102"/>
      <c r="N28" s="102"/>
      <c r="O28" s="102"/>
      <c r="P28" s="102"/>
      <c r="Q28" s="102"/>
      <c r="R28" s="102"/>
      <c r="S28" s="102"/>
      <c r="T28" s="4"/>
      <c r="U28" s="4"/>
      <c r="V28" s="8" t="s">
        <v>55</v>
      </c>
      <c r="W28" s="9"/>
      <c r="X28" s="9"/>
      <c r="Y28" s="9"/>
      <c r="Z28" s="9"/>
      <c r="AA28" s="9"/>
      <c r="AB28" s="9"/>
      <c r="AC28" s="9"/>
      <c r="AD28" s="9"/>
      <c r="AE28" s="9"/>
      <c r="AF28" s="10"/>
      <c r="AG28" s="5"/>
    </row>
    <row r="29" spans="2:33" x14ac:dyDescent="0.15">
      <c r="B29" s="101"/>
      <c r="C29" s="6"/>
      <c r="D29" s="4"/>
      <c r="E29" s="4"/>
      <c r="F29" s="4"/>
      <c r="G29" s="4"/>
      <c r="H29" s="4"/>
      <c r="I29" s="4"/>
      <c r="J29" s="4"/>
      <c r="K29" s="4"/>
      <c r="L29" s="4"/>
      <c r="M29" s="4"/>
      <c r="N29" s="4"/>
      <c r="O29" s="4"/>
      <c r="P29" s="4"/>
      <c r="Q29" s="4"/>
      <c r="R29" s="4"/>
      <c r="S29" s="4"/>
      <c r="AG29" s="5"/>
    </row>
    <row r="30" spans="2:33" x14ac:dyDescent="0.15">
      <c r="B30" s="138" t="s">
        <v>56</v>
      </c>
      <c r="C30" s="176"/>
      <c r="D30" s="173">
        <f>IF($C$26="Ja",$C$28,D28)</f>
        <v>0</v>
      </c>
      <c r="E30" s="173">
        <f t="shared" ref="E30:S30" si="8">IF($C$26="Ja",$C$28,E28)</f>
        <v>0</v>
      </c>
      <c r="F30" s="173">
        <f t="shared" si="8"/>
        <v>0</v>
      </c>
      <c r="G30" s="173">
        <f t="shared" si="8"/>
        <v>0</v>
      </c>
      <c r="H30" s="173">
        <f t="shared" si="8"/>
        <v>0</v>
      </c>
      <c r="I30" s="173">
        <f t="shared" si="8"/>
        <v>0</v>
      </c>
      <c r="J30" s="173">
        <f t="shared" si="8"/>
        <v>0</v>
      </c>
      <c r="K30" s="173">
        <f t="shared" si="8"/>
        <v>0</v>
      </c>
      <c r="L30" s="173">
        <f t="shared" si="8"/>
        <v>0</v>
      </c>
      <c r="M30" s="173">
        <f t="shared" si="8"/>
        <v>0</v>
      </c>
      <c r="N30" s="173">
        <f t="shared" si="8"/>
        <v>0</v>
      </c>
      <c r="O30" s="173">
        <f t="shared" si="8"/>
        <v>0</v>
      </c>
      <c r="P30" s="173">
        <f t="shared" si="8"/>
        <v>0</v>
      </c>
      <c r="Q30" s="173">
        <f t="shared" si="8"/>
        <v>0</v>
      </c>
      <c r="R30" s="173">
        <f t="shared" si="8"/>
        <v>0</v>
      </c>
      <c r="S30" s="173">
        <f t="shared" si="8"/>
        <v>0</v>
      </c>
      <c r="T30" s="4"/>
      <c r="U30" s="4"/>
      <c r="V30" s="4"/>
      <c r="W30" s="4"/>
      <c r="AG30" s="5"/>
    </row>
    <row r="31" spans="2:33" x14ac:dyDescent="0.15">
      <c r="B31" s="4"/>
      <c r="C31" s="4"/>
      <c r="D31" s="4"/>
      <c r="E31" s="4"/>
      <c r="F31" s="4"/>
      <c r="G31" s="4"/>
      <c r="H31" s="4"/>
      <c r="I31" s="4"/>
      <c r="J31" s="4"/>
      <c r="K31" s="4"/>
      <c r="L31" s="4"/>
      <c r="M31" s="4"/>
      <c r="N31" s="4"/>
      <c r="O31" s="4"/>
      <c r="P31" s="4"/>
      <c r="Q31" s="4"/>
      <c r="R31" s="4"/>
      <c r="S31" s="4"/>
      <c r="T31" s="4"/>
      <c r="U31" s="4"/>
      <c r="V31" s="4"/>
      <c r="W31" s="4"/>
      <c r="AG31" s="5"/>
    </row>
    <row r="32" spans="2:33" x14ac:dyDescent="0.15">
      <c r="B32" s="120" t="s">
        <v>57</v>
      </c>
      <c r="C32" s="121"/>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3"/>
    </row>
    <row r="33" spans="2:33" x14ac:dyDescent="0.15">
      <c r="B33" s="101"/>
      <c r="C33" s="6"/>
      <c r="D33" s="4"/>
      <c r="E33" s="4"/>
      <c r="F33" s="4"/>
      <c r="G33" s="4"/>
      <c r="H33" s="4"/>
      <c r="I33" s="4"/>
      <c r="J33" s="4"/>
      <c r="K33" s="4"/>
      <c r="L33" s="4"/>
      <c r="M33" s="4"/>
      <c r="N33" s="4"/>
      <c r="O33" s="4"/>
      <c r="P33" s="4"/>
      <c r="Q33" s="4"/>
      <c r="R33" s="4"/>
      <c r="S33" s="4"/>
      <c r="T33" s="4"/>
      <c r="AG33" s="5"/>
    </row>
    <row r="34" spans="2:33" x14ac:dyDescent="0.15">
      <c r="B34" s="132" t="s">
        <v>58</v>
      </c>
      <c r="C34" s="143">
        <v>8.3299999999999999E-2</v>
      </c>
      <c r="D34" s="144"/>
      <c r="E34" s="8" t="s">
        <v>59</v>
      </c>
      <c r="F34" s="9"/>
      <c r="G34" s="9"/>
      <c r="H34" s="9"/>
      <c r="I34" s="9"/>
      <c r="J34" s="9"/>
      <c r="K34" s="9"/>
      <c r="L34" s="9"/>
      <c r="M34" s="9"/>
      <c r="N34" s="9"/>
      <c r="O34" s="9"/>
      <c r="P34" s="9"/>
      <c r="Q34" s="9"/>
      <c r="R34" s="9"/>
      <c r="S34" s="9"/>
      <c r="T34" s="9"/>
      <c r="U34" s="9"/>
      <c r="V34" s="9"/>
      <c r="W34" s="9"/>
      <c r="X34" s="9"/>
      <c r="Y34" s="9"/>
      <c r="Z34" s="9"/>
      <c r="AA34" s="9"/>
      <c r="AB34" s="9"/>
      <c r="AC34" s="9"/>
      <c r="AD34" s="9"/>
      <c r="AE34" s="9"/>
      <c r="AF34" s="10"/>
      <c r="AG34" s="5"/>
    </row>
    <row r="35" spans="2:33" x14ac:dyDescent="0.15">
      <c r="B35" s="101"/>
      <c r="C35" s="145"/>
      <c r="D35" s="146"/>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5"/>
    </row>
    <row r="36" spans="2:33" x14ac:dyDescent="0.15">
      <c r="B36" s="101" t="s">
        <v>60</v>
      </c>
      <c r="C36" s="147">
        <f>((2604.43*CAO_VVT!D6)+(2708.61*CAO_VVT!D7))/CAO_VVT!$D$10</f>
        <v>1.4145473908413206</v>
      </c>
      <c r="D36" s="144"/>
      <c r="E36" s="8" t="s">
        <v>61</v>
      </c>
      <c r="F36" s="9"/>
      <c r="G36" s="9"/>
      <c r="H36" s="9"/>
      <c r="I36" s="9"/>
      <c r="J36" s="9"/>
      <c r="K36" s="9"/>
      <c r="L36" s="9"/>
      <c r="M36" s="9"/>
      <c r="N36" s="9"/>
      <c r="O36" s="9"/>
      <c r="P36" s="9"/>
      <c r="Q36" s="9"/>
      <c r="R36" s="9"/>
      <c r="S36" s="9"/>
      <c r="T36" s="9"/>
      <c r="U36" s="9"/>
      <c r="V36" s="9"/>
      <c r="W36" s="9"/>
      <c r="X36" s="9"/>
      <c r="Y36" s="9"/>
      <c r="Z36" s="9"/>
      <c r="AA36" s="9"/>
      <c r="AB36" s="9"/>
      <c r="AC36" s="9"/>
      <c r="AD36" s="9"/>
      <c r="AE36" s="9"/>
      <c r="AF36" s="10"/>
      <c r="AG36" s="5"/>
    </row>
    <row r="37" spans="2:33" x14ac:dyDescent="0.15">
      <c r="B37" s="101"/>
      <c r="C37" s="145"/>
      <c r="D37" s="146"/>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5"/>
    </row>
    <row r="38" spans="2:33" x14ac:dyDescent="0.15">
      <c r="B38" s="132" t="s">
        <v>62</v>
      </c>
      <c r="C38" s="143">
        <v>0.08</v>
      </c>
      <c r="D38" s="144"/>
      <c r="E38" s="8" t="s">
        <v>63</v>
      </c>
      <c r="F38" s="9"/>
      <c r="G38" s="9"/>
      <c r="H38" s="9"/>
      <c r="I38" s="9"/>
      <c r="J38" s="9"/>
      <c r="K38" s="9"/>
      <c r="L38" s="9"/>
      <c r="M38" s="9"/>
      <c r="N38" s="9"/>
      <c r="O38" s="9"/>
      <c r="P38" s="9"/>
      <c r="Q38" s="9"/>
      <c r="R38" s="9"/>
      <c r="S38" s="9"/>
      <c r="T38" s="9"/>
      <c r="U38" s="9"/>
      <c r="V38" s="9"/>
      <c r="W38" s="9"/>
      <c r="X38" s="9"/>
      <c r="Y38" s="9"/>
      <c r="Z38" s="9"/>
      <c r="AA38" s="9"/>
      <c r="AB38" s="9"/>
      <c r="AC38" s="9"/>
      <c r="AD38" s="9"/>
      <c r="AE38" s="9"/>
      <c r="AF38" s="10"/>
      <c r="AG38" s="5"/>
    </row>
    <row r="39" spans="2:33" x14ac:dyDescent="0.15">
      <c r="B39" s="101"/>
      <c r="C39" s="148"/>
      <c r="D39" s="146"/>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5"/>
    </row>
    <row r="40" spans="2:33" x14ac:dyDescent="0.15">
      <c r="B40" s="101" t="s">
        <v>64</v>
      </c>
      <c r="C40" s="147">
        <f>((2466.41*CAO_VVT!D6)+(2565.07*CAO_VVT!D7))/CAO_VVT!$D$10</f>
        <v>1.3395846645367411</v>
      </c>
      <c r="D40" s="144"/>
      <c r="E40" s="8" t="s">
        <v>65</v>
      </c>
      <c r="F40" s="9"/>
      <c r="G40" s="9"/>
      <c r="H40" s="9"/>
      <c r="I40" s="9"/>
      <c r="J40" s="9"/>
      <c r="K40" s="9"/>
      <c r="L40" s="9"/>
      <c r="M40" s="9"/>
      <c r="N40" s="9"/>
      <c r="O40" s="9"/>
      <c r="P40" s="9"/>
      <c r="Q40" s="9"/>
      <c r="R40" s="9"/>
      <c r="S40" s="9"/>
      <c r="T40" s="9"/>
      <c r="U40" s="9"/>
      <c r="V40" s="9"/>
      <c r="W40" s="9"/>
      <c r="X40" s="9"/>
      <c r="Y40" s="9"/>
      <c r="Z40" s="9"/>
      <c r="AA40" s="9"/>
      <c r="AB40" s="9"/>
      <c r="AC40" s="9"/>
      <c r="AD40" s="9"/>
      <c r="AE40" s="9"/>
      <c r="AF40" s="10"/>
      <c r="AG40" s="5"/>
    </row>
    <row r="41" spans="2:33" x14ac:dyDescent="0.15">
      <c r="B41" s="101"/>
      <c r="C41" s="148"/>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5"/>
    </row>
    <row r="42" spans="2:33" x14ac:dyDescent="0.15">
      <c r="B42" s="132" t="s">
        <v>66</v>
      </c>
      <c r="C42" s="105"/>
      <c r="D42" s="144"/>
      <c r="E42" s="8" t="s">
        <v>67</v>
      </c>
      <c r="F42" s="9"/>
      <c r="G42" s="9"/>
      <c r="H42" s="9"/>
      <c r="I42" s="9"/>
      <c r="J42" s="9"/>
      <c r="K42" s="9"/>
      <c r="L42" s="9"/>
      <c r="M42" s="9"/>
      <c r="N42" s="9"/>
      <c r="O42" s="9"/>
      <c r="P42" s="9"/>
      <c r="Q42" s="9"/>
      <c r="R42" s="9"/>
      <c r="S42" s="9"/>
      <c r="T42" s="9"/>
      <c r="U42" s="9"/>
      <c r="V42" s="9"/>
      <c r="W42" s="9"/>
      <c r="X42" s="9"/>
      <c r="Y42" s="9"/>
      <c r="Z42" s="9"/>
      <c r="AA42" s="9"/>
      <c r="AB42" s="9"/>
      <c r="AC42" s="9"/>
      <c r="AD42" s="9"/>
      <c r="AE42" s="9"/>
      <c r="AF42" s="10"/>
      <c r="AG42" s="5"/>
    </row>
    <row r="43" spans="2:33" x14ac:dyDescent="0.15">
      <c r="B43" s="4"/>
      <c r="C43" s="4"/>
      <c r="D43" s="4"/>
      <c r="E43" s="4"/>
      <c r="F43" s="4"/>
      <c r="G43" s="4"/>
      <c r="H43" s="4"/>
      <c r="I43" s="4"/>
      <c r="J43" s="4"/>
      <c r="K43" s="4"/>
      <c r="L43" s="4"/>
      <c r="M43" s="4"/>
      <c r="N43" s="4"/>
      <c r="O43" s="4"/>
      <c r="P43" s="4"/>
      <c r="Q43" s="4"/>
      <c r="R43" s="4"/>
      <c r="S43" s="4"/>
      <c r="T43" s="4"/>
      <c r="U43" s="4"/>
      <c r="V43" s="4"/>
      <c r="W43" s="4"/>
      <c r="AG43" s="5"/>
    </row>
    <row r="44" spans="2:33" x14ac:dyDescent="0.15">
      <c r="B44" s="120" t="s">
        <v>68</v>
      </c>
      <c r="C44" s="121"/>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3"/>
    </row>
    <row r="45" spans="2:33" x14ac:dyDescent="0.15">
      <c r="B45" s="118"/>
      <c r="C45" s="149"/>
      <c r="D45" s="150"/>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5"/>
    </row>
    <row r="46" spans="2:33" x14ac:dyDescent="0.15">
      <c r="B46" s="132" t="s">
        <v>69</v>
      </c>
      <c r="C46" s="105"/>
      <c r="D46" s="150"/>
      <c r="E46" s="8" t="s">
        <v>71</v>
      </c>
      <c r="F46" s="9"/>
      <c r="G46" s="9"/>
      <c r="H46" s="9"/>
      <c r="I46" s="9"/>
      <c r="J46" s="9"/>
      <c r="K46" s="9"/>
      <c r="L46" s="9"/>
      <c r="M46" s="9"/>
      <c r="N46" s="9"/>
      <c r="O46" s="9"/>
      <c r="P46" s="9"/>
      <c r="Q46" s="9"/>
      <c r="R46" s="9"/>
      <c r="S46" s="9"/>
      <c r="T46" s="9"/>
      <c r="U46" s="9"/>
      <c r="V46" s="9"/>
      <c r="W46" s="9"/>
      <c r="X46" s="9"/>
      <c r="Y46" s="9"/>
      <c r="Z46" s="9"/>
      <c r="AA46" s="9"/>
      <c r="AB46" s="9"/>
      <c r="AC46" s="9"/>
      <c r="AD46" s="9"/>
      <c r="AE46" s="9"/>
      <c r="AF46" s="10"/>
      <c r="AG46" s="5"/>
    </row>
    <row r="47" spans="2:33" x14ac:dyDescent="0.15">
      <c r="B47" s="118"/>
      <c r="C47" s="149"/>
      <c r="D47" s="150"/>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5"/>
    </row>
    <row r="48" spans="2:33" x14ac:dyDescent="0.15">
      <c r="B48" s="151" t="s">
        <v>72</v>
      </c>
      <c r="C48" s="152" t="s">
        <v>73</v>
      </c>
      <c r="D48" s="153"/>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5"/>
    </row>
    <row r="49" spans="2:33" x14ac:dyDescent="0.15">
      <c r="B49" s="127"/>
      <c r="C49" s="149"/>
      <c r="D49" s="150"/>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5"/>
    </row>
    <row r="50" spans="2:33" x14ac:dyDescent="0.15">
      <c r="B50" s="156" t="s">
        <v>74</v>
      </c>
      <c r="C50" s="211"/>
      <c r="D50" s="144"/>
      <c r="E50" s="8" t="s">
        <v>75</v>
      </c>
      <c r="F50" s="9"/>
      <c r="G50" s="9"/>
      <c r="H50" s="9"/>
      <c r="I50" s="9"/>
      <c r="J50" s="9"/>
      <c r="K50" s="9"/>
      <c r="L50" s="9"/>
      <c r="M50" s="9"/>
      <c r="N50" s="9"/>
      <c r="O50" s="9"/>
      <c r="P50" s="9"/>
      <c r="Q50" s="9"/>
      <c r="R50" s="9"/>
      <c r="S50" s="9"/>
      <c r="T50" s="9"/>
      <c r="U50" s="9"/>
      <c r="V50" s="9"/>
      <c r="W50" s="9"/>
      <c r="X50" s="9"/>
      <c r="Y50" s="9"/>
      <c r="Z50" s="9"/>
      <c r="AA50" s="9"/>
      <c r="AB50" s="9"/>
      <c r="AC50" s="9"/>
      <c r="AD50" s="9"/>
      <c r="AE50" s="9"/>
      <c r="AF50" s="10"/>
      <c r="AG50" s="5"/>
    </row>
    <row r="51" spans="2:33" x14ac:dyDescent="0.15">
      <c r="B51" s="118"/>
      <c r="C51" s="149"/>
      <c r="D51" s="150"/>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30"/>
      <c r="AG51" s="5"/>
    </row>
    <row r="52" spans="2:33" x14ac:dyDescent="0.15">
      <c r="B52" s="151" t="s">
        <v>76</v>
      </c>
      <c r="C52" s="152"/>
      <c r="D52" s="153"/>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217"/>
      <c r="AG52" s="155"/>
    </row>
    <row r="53" spans="2:33" x14ac:dyDescent="0.15">
      <c r="B53" s="118"/>
      <c r="C53" s="149"/>
      <c r="D53" s="150"/>
      <c r="E53" s="144"/>
      <c r="F53" s="144"/>
      <c r="G53" s="144"/>
      <c r="H53" s="144"/>
      <c r="I53" s="144"/>
      <c r="J53" s="144"/>
      <c r="K53" s="144"/>
      <c r="L53" s="144"/>
      <c r="M53" s="144"/>
      <c r="N53" s="144"/>
      <c r="O53" s="144"/>
      <c r="P53" s="144"/>
      <c r="Q53" s="144"/>
      <c r="R53" s="144"/>
      <c r="S53" s="115"/>
      <c r="T53" s="115"/>
      <c r="U53" s="115"/>
      <c r="V53" s="115"/>
      <c r="W53" s="115"/>
      <c r="X53" s="115"/>
      <c r="Y53" s="115"/>
      <c r="Z53" s="115"/>
      <c r="AA53" s="115"/>
      <c r="AB53" s="115"/>
      <c r="AC53" s="115"/>
      <c r="AD53" s="115"/>
      <c r="AE53" s="115"/>
      <c r="AF53" s="115"/>
      <c r="AG53" s="116"/>
    </row>
    <row r="54" spans="2:33" x14ac:dyDescent="0.15">
      <c r="B54" s="129" t="str">
        <f>B9</f>
        <v>Salarisschaal</v>
      </c>
      <c r="C54" s="157"/>
      <c r="D54" s="128" t="str">
        <f>IF(D9="","",CONCATENATE("FWG",D9))</f>
        <v/>
      </c>
      <c r="E54" s="128" t="str">
        <f t="shared" ref="E54:R54" si="9">IF(E9="","",CONCATENATE("FWG",E9))</f>
        <v/>
      </c>
      <c r="F54" s="128" t="str">
        <f t="shared" si="9"/>
        <v/>
      </c>
      <c r="G54" s="128" t="str">
        <f t="shared" si="9"/>
        <v/>
      </c>
      <c r="H54" s="128" t="str">
        <f t="shared" si="9"/>
        <v/>
      </c>
      <c r="I54" s="128" t="str">
        <f t="shared" si="9"/>
        <v/>
      </c>
      <c r="J54" s="128" t="str">
        <f t="shared" si="9"/>
        <v/>
      </c>
      <c r="K54" s="128" t="str">
        <f t="shared" si="9"/>
        <v/>
      </c>
      <c r="L54" s="128" t="str">
        <f t="shared" si="9"/>
        <v/>
      </c>
      <c r="M54" s="128" t="str">
        <f t="shared" si="9"/>
        <v/>
      </c>
      <c r="N54" s="128" t="str">
        <f t="shared" si="9"/>
        <v/>
      </c>
      <c r="O54" s="128" t="str">
        <f t="shared" si="9"/>
        <v/>
      </c>
      <c r="P54" s="128" t="str">
        <f t="shared" si="9"/>
        <v/>
      </c>
      <c r="Q54" s="128" t="str">
        <f t="shared" si="9"/>
        <v/>
      </c>
      <c r="R54" s="128" t="str">
        <f t="shared" si="9"/>
        <v/>
      </c>
      <c r="S54" s="128" t="str">
        <f>IF(S9="","",CONCATENATE(,S9))</f>
        <v>Leerlingen</v>
      </c>
      <c r="T54" s="247"/>
      <c r="U54" s="4"/>
      <c r="V54" s="4"/>
      <c r="W54" s="4"/>
      <c r="X54" s="4"/>
      <c r="Y54" s="4"/>
      <c r="Z54" s="4"/>
      <c r="AA54" s="4"/>
      <c r="AB54" s="4"/>
      <c r="AC54" s="4"/>
      <c r="AD54" s="4"/>
      <c r="AE54" s="4"/>
      <c r="AF54" s="4"/>
      <c r="AG54" s="5"/>
    </row>
    <row r="55" spans="2:33" x14ac:dyDescent="0.15">
      <c r="B55" s="129" t="str">
        <f>B10</f>
        <v>Periodiek (gewogen gemiddelde)</v>
      </c>
      <c r="C55" s="157"/>
      <c r="D55" s="128" t="str">
        <f>IF(D9="","",D10)</f>
        <v/>
      </c>
      <c r="E55" s="128" t="str">
        <f t="shared" ref="E55:S55" si="10">IF(E9="","",E10)</f>
        <v/>
      </c>
      <c r="F55" s="128" t="str">
        <f t="shared" si="10"/>
        <v/>
      </c>
      <c r="G55" s="128" t="str">
        <f t="shared" si="10"/>
        <v/>
      </c>
      <c r="H55" s="128" t="str">
        <f t="shared" si="10"/>
        <v/>
      </c>
      <c r="I55" s="128" t="str">
        <f t="shared" si="10"/>
        <v/>
      </c>
      <c r="J55" s="128" t="str">
        <f t="shared" si="10"/>
        <v/>
      </c>
      <c r="K55" s="128" t="str">
        <f t="shared" si="10"/>
        <v/>
      </c>
      <c r="L55" s="128" t="str">
        <f t="shared" si="10"/>
        <v/>
      </c>
      <c r="M55" s="128" t="str">
        <f t="shared" si="10"/>
        <v/>
      </c>
      <c r="N55" s="128" t="str">
        <f t="shared" si="10"/>
        <v/>
      </c>
      <c r="O55" s="128" t="str">
        <f t="shared" si="10"/>
        <v/>
      </c>
      <c r="P55" s="128" t="str">
        <f t="shared" si="10"/>
        <v/>
      </c>
      <c r="Q55" s="128" t="str">
        <f t="shared" si="10"/>
        <v/>
      </c>
      <c r="R55" s="128" t="str">
        <f t="shared" si="10"/>
        <v/>
      </c>
      <c r="S55" s="128" t="str">
        <f t="shared" si="10"/>
        <v>n.v.t.</v>
      </c>
      <c r="T55" s="247"/>
      <c r="U55" s="4"/>
      <c r="V55" s="4"/>
      <c r="W55" s="4"/>
      <c r="X55" s="4"/>
      <c r="Y55" s="4"/>
      <c r="Z55" s="4"/>
      <c r="AA55" s="4"/>
      <c r="AB55" s="4"/>
      <c r="AC55" s="4"/>
      <c r="AD55" s="4"/>
      <c r="AE55" s="4"/>
      <c r="AF55" s="4"/>
      <c r="AG55" s="5"/>
    </row>
    <row r="56" spans="2:33" x14ac:dyDescent="0.15">
      <c r="B56" s="129"/>
      <c r="C56" s="158"/>
      <c r="D56" s="131"/>
      <c r="E56" s="131"/>
      <c r="F56" s="131"/>
      <c r="G56" s="131"/>
      <c r="H56" s="131"/>
      <c r="I56" s="131"/>
      <c r="J56" s="131"/>
      <c r="K56" s="131"/>
      <c r="L56" s="131"/>
      <c r="M56" s="131"/>
      <c r="N56" s="131"/>
      <c r="O56" s="131"/>
      <c r="P56" s="131"/>
      <c r="Q56" s="131"/>
      <c r="R56" s="131"/>
      <c r="S56" s="131"/>
      <c r="T56" s="247"/>
      <c r="U56" s="4"/>
      <c r="V56" s="4"/>
      <c r="W56" s="4"/>
      <c r="X56" s="4"/>
      <c r="Y56" s="4"/>
      <c r="Z56" s="4"/>
      <c r="AA56" s="4"/>
      <c r="AB56" s="4"/>
      <c r="AC56" s="4"/>
      <c r="AD56" s="4"/>
      <c r="AE56" s="4"/>
      <c r="AF56" s="4"/>
      <c r="AG56" s="5"/>
    </row>
    <row r="57" spans="2:33" x14ac:dyDescent="0.15">
      <c r="B57" s="132" t="s">
        <v>77</v>
      </c>
      <c r="C57" s="159"/>
      <c r="D57" s="160" t="str">
        <f>IF(D14="","",'Stap 3. Uitkomsten rekentool'!D38*CAO_VVT!$D$10)</f>
        <v/>
      </c>
      <c r="E57" s="160" t="str">
        <f>IF(E14="","",'Stap 3. Uitkomsten rekentool'!E38*CAO_VVT!$D$10)</f>
        <v/>
      </c>
      <c r="F57" s="160" t="str">
        <f>IF(F14="","",'Stap 3. Uitkomsten rekentool'!F38*CAO_VVT!$D$10)</f>
        <v/>
      </c>
      <c r="G57" s="160" t="str">
        <f>IF(G14="","",'Stap 3. Uitkomsten rekentool'!G38*CAO_VVT!$D$10)</f>
        <v/>
      </c>
      <c r="H57" s="160" t="str">
        <f>IF(H14="","",'Stap 3. Uitkomsten rekentool'!H38*CAO_VVT!$D$10)</f>
        <v/>
      </c>
      <c r="I57" s="160" t="str">
        <f>IF(I14="","",'Stap 3. Uitkomsten rekentool'!I38*CAO_VVT!$D$10)</f>
        <v/>
      </c>
      <c r="J57" s="160" t="str">
        <f>IF(J14="","",'Stap 3. Uitkomsten rekentool'!J38*CAO_VVT!$D$10)</f>
        <v/>
      </c>
      <c r="K57" s="160" t="str">
        <f>IF(K14="","",'Stap 3. Uitkomsten rekentool'!K38*CAO_VVT!$D$10)</f>
        <v/>
      </c>
      <c r="L57" s="160" t="str">
        <f>IF(L14="","",'Stap 3. Uitkomsten rekentool'!L38*CAO_VVT!$D$10)</f>
        <v/>
      </c>
      <c r="M57" s="160" t="str">
        <f>IF(M14="","",'Stap 3. Uitkomsten rekentool'!M38*CAO_VVT!$D$10)</f>
        <v/>
      </c>
      <c r="N57" s="160" t="str">
        <f>IF(N14="","",'Stap 3. Uitkomsten rekentool'!N38*CAO_VVT!$D$10)</f>
        <v/>
      </c>
      <c r="O57" s="160" t="str">
        <f>IF(O14="","",'Stap 3. Uitkomsten rekentool'!O38*CAO_VVT!$D$10)</f>
        <v/>
      </c>
      <c r="P57" s="160" t="str">
        <f>IF(P14="","",'Stap 3. Uitkomsten rekentool'!P38*CAO_VVT!$D$10)</f>
        <v/>
      </c>
      <c r="Q57" s="160" t="str">
        <f>IF(Q14="","",'Stap 3. Uitkomsten rekentool'!Q38*CAO_VVT!$D$10)</f>
        <v/>
      </c>
      <c r="R57" s="160" t="str">
        <f>IF(R14="","",'Stap 3. Uitkomsten rekentool'!R38*CAO_VVT!$D$10)</f>
        <v/>
      </c>
      <c r="S57" s="160" t="str">
        <f>IF(S14="","",'Stap 3. Uitkomsten rekentool'!S38*CAO_VVT!$D$10)</f>
        <v/>
      </c>
      <c r="T57" s="326"/>
      <c r="U57" s="4"/>
      <c r="V57" s="4"/>
      <c r="W57" s="4"/>
      <c r="X57" s="4"/>
      <c r="Y57" s="4"/>
      <c r="Z57" s="4"/>
      <c r="AA57" s="4"/>
      <c r="AB57" s="4"/>
      <c r="AC57" s="4"/>
      <c r="AD57" s="4"/>
      <c r="AE57" s="4"/>
      <c r="AF57" s="4"/>
      <c r="AG57" s="5"/>
    </row>
    <row r="58" spans="2:33" x14ac:dyDescent="0.15">
      <c r="B58" s="132" t="s">
        <v>396</v>
      </c>
      <c r="C58" s="107"/>
      <c r="D58" s="161" t="str">
        <f>IF(D14="","",$C58)</f>
        <v/>
      </c>
      <c r="E58" s="161" t="str">
        <f t="shared" ref="E58:S58" si="11">IF(E14="","",$C58)</f>
        <v/>
      </c>
      <c r="F58" s="161" t="str">
        <f t="shared" si="11"/>
        <v/>
      </c>
      <c r="G58" s="161" t="str">
        <f t="shared" si="11"/>
        <v/>
      </c>
      <c r="H58" s="161" t="str">
        <f t="shared" si="11"/>
        <v/>
      </c>
      <c r="I58" s="161" t="str">
        <f t="shared" si="11"/>
        <v/>
      </c>
      <c r="J58" s="161" t="str">
        <f t="shared" si="11"/>
        <v/>
      </c>
      <c r="K58" s="161" t="str">
        <f t="shared" si="11"/>
        <v/>
      </c>
      <c r="L58" s="161" t="str">
        <f t="shared" si="11"/>
        <v/>
      </c>
      <c r="M58" s="161" t="str">
        <f t="shared" si="11"/>
        <v/>
      </c>
      <c r="N58" s="161" t="str">
        <f t="shared" si="11"/>
        <v/>
      </c>
      <c r="O58" s="161" t="str">
        <f t="shared" si="11"/>
        <v/>
      </c>
      <c r="P58" s="161" t="str">
        <f t="shared" si="11"/>
        <v/>
      </c>
      <c r="Q58" s="161" t="str">
        <f t="shared" si="11"/>
        <v/>
      </c>
      <c r="R58" s="161" t="str">
        <f t="shared" si="11"/>
        <v/>
      </c>
      <c r="S58" s="161" t="str">
        <f t="shared" si="11"/>
        <v/>
      </c>
      <c r="T58" s="327"/>
      <c r="U58" s="4"/>
      <c r="V58" s="4"/>
      <c r="W58" s="4"/>
      <c r="X58" s="4"/>
      <c r="Y58" s="4"/>
      <c r="Z58" s="4"/>
      <c r="AA58" s="4"/>
      <c r="AB58" s="4"/>
      <c r="AC58" s="4"/>
      <c r="AD58" s="4"/>
      <c r="AE58" s="4"/>
      <c r="AF58" s="4"/>
      <c r="AG58" s="5"/>
    </row>
    <row r="59" spans="2:33" x14ac:dyDescent="0.15">
      <c r="B59" s="132" t="s">
        <v>397</v>
      </c>
      <c r="C59" s="108"/>
      <c r="D59" s="162" t="str">
        <f>IF(D14="","",$C59)</f>
        <v/>
      </c>
      <c r="E59" s="162" t="str">
        <f t="shared" ref="E59:S59" si="12">IF(E14="","",$C59)</f>
        <v/>
      </c>
      <c r="F59" s="162" t="str">
        <f t="shared" si="12"/>
        <v/>
      </c>
      <c r="G59" s="162" t="str">
        <f t="shared" si="12"/>
        <v/>
      </c>
      <c r="H59" s="162" t="str">
        <f t="shared" si="12"/>
        <v/>
      </c>
      <c r="I59" s="162" t="str">
        <f t="shared" si="12"/>
        <v/>
      </c>
      <c r="J59" s="162" t="str">
        <f t="shared" si="12"/>
        <v/>
      </c>
      <c r="K59" s="162" t="str">
        <f t="shared" si="12"/>
        <v/>
      </c>
      <c r="L59" s="162" t="str">
        <f t="shared" si="12"/>
        <v/>
      </c>
      <c r="M59" s="162" t="str">
        <f t="shared" si="12"/>
        <v/>
      </c>
      <c r="N59" s="162" t="str">
        <f t="shared" si="12"/>
        <v/>
      </c>
      <c r="O59" s="162" t="str">
        <f t="shared" si="12"/>
        <v/>
      </c>
      <c r="P59" s="162" t="str">
        <f t="shared" si="12"/>
        <v/>
      </c>
      <c r="Q59" s="162" t="str">
        <f t="shared" si="12"/>
        <v/>
      </c>
      <c r="R59" s="162" t="str">
        <f t="shared" si="12"/>
        <v/>
      </c>
      <c r="S59" s="162" t="str">
        <f t="shared" si="12"/>
        <v/>
      </c>
      <c r="T59" s="328"/>
      <c r="U59" s="4"/>
      <c r="V59" s="4"/>
      <c r="W59" s="4"/>
      <c r="X59" s="4"/>
      <c r="Y59" s="4"/>
      <c r="Z59" s="4"/>
      <c r="AA59" s="4"/>
      <c r="AB59" s="4"/>
      <c r="AC59" s="4"/>
      <c r="AD59" s="4"/>
      <c r="AE59" s="4"/>
      <c r="AF59" s="4"/>
      <c r="AG59" s="5"/>
    </row>
    <row r="60" spans="2:33" ht="11.25" thickBot="1" x14ac:dyDescent="0.2">
      <c r="B60" s="132" t="s">
        <v>78</v>
      </c>
      <c r="C60" s="159"/>
      <c r="D60" s="160" t="str">
        <f>IF(D14="","",(D57-D59)*D58)</f>
        <v/>
      </c>
      <c r="E60" s="160" t="str">
        <f t="shared" ref="E60:S60" si="13">IF(E14="","",(E57-E59)*E58)</f>
        <v/>
      </c>
      <c r="F60" s="160" t="str">
        <f t="shared" si="13"/>
        <v/>
      </c>
      <c r="G60" s="160" t="str">
        <f t="shared" si="13"/>
        <v/>
      </c>
      <c r="H60" s="160" t="str">
        <f t="shared" si="13"/>
        <v/>
      </c>
      <c r="I60" s="160" t="str">
        <f t="shared" si="13"/>
        <v/>
      </c>
      <c r="J60" s="160" t="str">
        <f t="shared" si="13"/>
        <v/>
      </c>
      <c r="K60" s="160" t="str">
        <f t="shared" si="13"/>
        <v/>
      </c>
      <c r="L60" s="160" t="str">
        <f t="shared" si="13"/>
        <v/>
      </c>
      <c r="M60" s="160" t="str">
        <f t="shared" si="13"/>
        <v/>
      </c>
      <c r="N60" s="160" t="str">
        <f t="shared" si="13"/>
        <v/>
      </c>
      <c r="O60" s="160" t="str">
        <f t="shared" si="13"/>
        <v/>
      </c>
      <c r="P60" s="160" t="str">
        <f t="shared" si="13"/>
        <v/>
      </c>
      <c r="Q60" s="160" t="str">
        <f t="shared" si="13"/>
        <v/>
      </c>
      <c r="R60" s="160" t="str">
        <f t="shared" si="13"/>
        <v/>
      </c>
      <c r="S60" s="160" t="str">
        <f t="shared" si="13"/>
        <v/>
      </c>
      <c r="T60" s="326"/>
      <c r="U60" s="4"/>
      <c r="V60" s="4"/>
      <c r="W60" s="4"/>
      <c r="X60" s="4"/>
      <c r="Y60" s="4"/>
      <c r="Z60" s="4"/>
      <c r="AA60" s="4"/>
      <c r="AB60" s="4"/>
      <c r="AC60" s="4"/>
      <c r="AD60" s="4"/>
      <c r="AE60" s="4"/>
      <c r="AF60" s="4"/>
      <c r="AG60" s="5"/>
    </row>
    <row r="61" spans="2:33" ht="12" thickTop="1" thickBot="1" x14ac:dyDescent="0.2">
      <c r="B61" s="163" t="s">
        <v>79</v>
      </c>
      <c r="C61" s="164">
        <f>Data_overig!$B$28</f>
        <v>0.5</v>
      </c>
      <c r="D61" s="165" t="str">
        <f>IF(D14="","",(D60/D57)*$C61)</f>
        <v/>
      </c>
      <c r="E61" s="165" t="str">
        <f t="shared" ref="E61:S61" si="14">IF(E14="","",(E60/E57)*$C61)</f>
        <v/>
      </c>
      <c r="F61" s="165" t="str">
        <f t="shared" si="14"/>
        <v/>
      </c>
      <c r="G61" s="165" t="str">
        <f t="shared" si="14"/>
        <v/>
      </c>
      <c r="H61" s="165" t="str">
        <f t="shared" si="14"/>
        <v/>
      </c>
      <c r="I61" s="165" t="str">
        <f t="shared" si="14"/>
        <v/>
      </c>
      <c r="J61" s="165" t="str">
        <f t="shared" si="14"/>
        <v/>
      </c>
      <c r="K61" s="165" t="str">
        <f t="shared" si="14"/>
        <v/>
      </c>
      <c r="L61" s="165" t="str">
        <f t="shared" si="14"/>
        <v/>
      </c>
      <c r="M61" s="165" t="str">
        <f t="shared" si="14"/>
        <v/>
      </c>
      <c r="N61" s="165" t="str">
        <f t="shared" si="14"/>
        <v/>
      </c>
      <c r="O61" s="165" t="str">
        <f t="shared" si="14"/>
        <v/>
      </c>
      <c r="P61" s="165" t="str">
        <f t="shared" si="14"/>
        <v/>
      </c>
      <c r="Q61" s="165" t="str">
        <f t="shared" si="14"/>
        <v/>
      </c>
      <c r="R61" s="165" t="str">
        <f t="shared" si="14"/>
        <v/>
      </c>
      <c r="S61" s="165" t="str">
        <f t="shared" si="14"/>
        <v/>
      </c>
      <c r="T61" s="329"/>
      <c r="U61" s="28"/>
      <c r="V61" s="4"/>
      <c r="W61" s="4"/>
      <c r="X61" s="4"/>
      <c r="Y61" s="4"/>
      <c r="Z61" s="4"/>
      <c r="AA61" s="4"/>
      <c r="AB61" s="4"/>
      <c r="AC61" s="4"/>
      <c r="AD61" s="4"/>
      <c r="AE61" s="4"/>
      <c r="AF61" s="4"/>
      <c r="AG61" s="5"/>
    </row>
    <row r="62" spans="2:33" ht="11.25" thickTop="1" x14ac:dyDescent="0.15">
      <c r="B62" s="132" t="s">
        <v>399</v>
      </c>
      <c r="C62" s="107"/>
      <c r="D62" s="161" t="str">
        <f>IF(D14="","",$C62)</f>
        <v/>
      </c>
      <c r="E62" s="161" t="str">
        <f t="shared" ref="E62:S62" si="15">IF(E14="","",$C62)</f>
        <v/>
      </c>
      <c r="F62" s="161" t="str">
        <f t="shared" si="15"/>
        <v/>
      </c>
      <c r="G62" s="161" t="str">
        <f t="shared" si="15"/>
        <v/>
      </c>
      <c r="H62" s="161" t="str">
        <f t="shared" si="15"/>
        <v/>
      </c>
      <c r="I62" s="161" t="str">
        <f t="shared" si="15"/>
        <v/>
      </c>
      <c r="J62" s="161" t="str">
        <f t="shared" si="15"/>
        <v/>
      </c>
      <c r="K62" s="161" t="str">
        <f t="shared" si="15"/>
        <v/>
      </c>
      <c r="L62" s="161" t="str">
        <f t="shared" si="15"/>
        <v/>
      </c>
      <c r="M62" s="161" t="str">
        <f t="shared" si="15"/>
        <v/>
      </c>
      <c r="N62" s="161" t="str">
        <f t="shared" si="15"/>
        <v/>
      </c>
      <c r="O62" s="161" t="str">
        <f t="shared" si="15"/>
        <v/>
      </c>
      <c r="P62" s="161" t="str">
        <f t="shared" si="15"/>
        <v/>
      </c>
      <c r="Q62" s="161" t="str">
        <f t="shared" si="15"/>
        <v/>
      </c>
      <c r="R62" s="161" t="str">
        <f t="shared" si="15"/>
        <v/>
      </c>
      <c r="S62" s="161" t="str">
        <f t="shared" si="15"/>
        <v/>
      </c>
      <c r="T62" s="327"/>
      <c r="U62" s="327"/>
      <c r="V62" s="4"/>
      <c r="W62" s="4"/>
      <c r="X62" s="4"/>
      <c r="Y62" s="4"/>
      <c r="Z62" s="4"/>
      <c r="AA62" s="4"/>
      <c r="AB62" s="4"/>
      <c r="AC62" s="4"/>
      <c r="AD62" s="4"/>
      <c r="AE62" s="4"/>
      <c r="AF62" s="4"/>
      <c r="AG62" s="5"/>
    </row>
    <row r="63" spans="2:33" x14ac:dyDescent="0.15">
      <c r="B63" s="132" t="s">
        <v>398</v>
      </c>
      <c r="C63" s="108"/>
      <c r="D63" s="162" t="str">
        <f>IF(D14="","",$C63)</f>
        <v/>
      </c>
      <c r="E63" s="162" t="str">
        <f t="shared" ref="E63:S63" si="16">IF(E14="","",$C63)</f>
        <v/>
      </c>
      <c r="F63" s="162" t="str">
        <f t="shared" si="16"/>
        <v/>
      </c>
      <c r="G63" s="162" t="str">
        <f t="shared" si="16"/>
        <v/>
      </c>
      <c r="H63" s="162" t="str">
        <f t="shared" si="16"/>
        <v/>
      </c>
      <c r="I63" s="162" t="str">
        <f t="shared" si="16"/>
        <v/>
      </c>
      <c r="J63" s="162" t="str">
        <f t="shared" si="16"/>
        <v/>
      </c>
      <c r="K63" s="162" t="str">
        <f t="shared" si="16"/>
        <v/>
      </c>
      <c r="L63" s="162" t="str">
        <f t="shared" si="16"/>
        <v/>
      </c>
      <c r="M63" s="162" t="str">
        <f t="shared" si="16"/>
        <v/>
      </c>
      <c r="N63" s="162" t="str">
        <f t="shared" si="16"/>
        <v/>
      </c>
      <c r="O63" s="162" t="str">
        <f t="shared" si="16"/>
        <v/>
      </c>
      <c r="P63" s="162" t="str">
        <f t="shared" si="16"/>
        <v/>
      </c>
      <c r="Q63" s="162" t="str">
        <f t="shared" si="16"/>
        <v/>
      </c>
      <c r="R63" s="162" t="str">
        <f t="shared" si="16"/>
        <v/>
      </c>
      <c r="S63" s="162" t="str">
        <f t="shared" si="16"/>
        <v/>
      </c>
      <c r="T63" s="421"/>
      <c r="U63" s="4"/>
      <c r="V63" s="4"/>
      <c r="W63" s="4"/>
      <c r="X63" s="4"/>
      <c r="Y63" s="4"/>
      <c r="Z63" s="4"/>
      <c r="AA63" s="4"/>
      <c r="AB63" s="4"/>
      <c r="AC63" s="4"/>
      <c r="AD63" s="4"/>
      <c r="AE63" s="4"/>
      <c r="AF63" s="4"/>
      <c r="AG63" s="5"/>
    </row>
    <row r="64" spans="2:33" ht="11.25" thickBot="1" x14ac:dyDescent="0.2">
      <c r="B64" s="166" t="s">
        <v>80</v>
      </c>
      <c r="C64" s="167"/>
      <c r="D64" s="168" t="str">
        <f>IF(D14="","",(D57-D63)*D62)</f>
        <v/>
      </c>
      <c r="E64" s="168" t="str">
        <f t="shared" ref="E64:S64" si="17">IF(E14="","",(E57-E63)*E62)</f>
        <v/>
      </c>
      <c r="F64" s="168" t="str">
        <f t="shared" si="17"/>
        <v/>
      </c>
      <c r="G64" s="168" t="str">
        <f t="shared" si="17"/>
        <v/>
      </c>
      <c r="H64" s="168" t="str">
        <f t="shared" si="17"/>
        <v/>
      </c>
      <c r="I64" s="168" t="str">
        <f t="shared" si="17"/>
        <v/>
      </c>
      <c r="J64" s="168" t="str">
        <f t="shared" si="17"/>
        <v/>
      </c>
      <c r="K64" s="168" t="str">
        <f t="shared" si="17"/>
        <v/>
      </c>
      <c r="L64" s="168" t="str">
        <f t="shared" si="17"/>
        <v/>
      </c>
      <c r="M64" s="168" t="str">
        <f t="shared" si="17"/>
        <v/>
      </c>
      <c r="N64" s="168" t="str">
        <f t="shared" si="17"/>
        <v/>
      </c>
      <c r="O64" s="168" t="str">
        <f t="shared" si="17"/>
        <v/>
      </c>
      <c r="P64" s="168" t="str">
        <f t="shared" si="17"/>
        <v/>
      </c>
      <c r="Q64" s="168" t="str">
        <f t="shared" si="17"/>
        <v/>
      </c>
      <c r="R64" s="168" t="str">
        <f t="shared" si="17"/>
        <v/>
      </c>
      <c r="S64" s="168" t="str">
        <f t="shared" si="17"/>
        <v/>
      </c>
      <c r="T64" s="327"/>
      <c r="U64" s="327"/>
      <c r="V64" s="4"/>
      <c r="W64" s="4"/>
      <c r="X64" s="4"/>
      <c r="Y64" s="4"/>
      <c r="Z64" s="4"/>
      <c r="AA64" s="4"/>
      <c r="AB64" s="4"/>
      <c r="AC64" s="4"/>
      <c r="AD64" s="4"/>
      <c r="AE64" s="4"/>
      <c r="AF64" s="4"/>
      <c r="AG64" s="5"/>
    </row>
    <row r="65" spans="2:33" ht="12" thickTop="1" thickBot="1" x14ac:dyDescent="0.2">
      <c r="B65" s="163" t="s">
        <v>81</v>
      </c>
      <c r="C65" s="164">
        <f>Data_overig!$B$31</f>
        <v>0.5</v>
      </c>
      <c r="D65" s="165" t="str">
        <f>IF(D14="","",(D64/D57)*$C65)</f>
        <v/>
      </c>
      <c r="E65" s="165" t="str">
        <f t="shared" ref="E65:S65" si="18">IF(E14="","",(E64/E57)*$C65)</f>
        <v/>
      </c>
      <c r="F65" s="165" t="str">
        <f t="shared" si="18"/>
        <v/>
      </c>
      <c r="G65" s="165" t="str">
        <f t="shared" si="18"/>
        <v/>
      </c>
      <c r="H65" s="165" t="str">
        <f t="shared" si="18"/>
        <v/>
      </c>
      <c r="I65" s="165" t="str">
        <f t="shared" si="18"/>
        <v/>
      </c>
      <c r="J65" s="165" t="str">
        <f t="shared" si="18"/>
        <v/>
      </c>
      <c r="K65" s="165" t="str">
        <f t="shared" si="18"/>
        <v/>
      </c>
      <c r="L65" s="165" t="str">
        <f t="shared" si="18"/>
        <v/>
      </c>
      <c r="M65" s="165" t="str">
        <f t="shared" si="18"/>
        <v/>
      </c>
      <c r="N65" s="165" t="str">
        <f t="shared" si="18"/>
        <v/>
      </c>
      <c r="O65" s="165" t="str">
        <f t="shared" si="18"/>
        <v/>
      </c>
      <c r="P65" s="165" t="str">
        <f t="shared" si="18"/>
        <v/>
      </c>
      <c r="Q65" s="165" t="str">
        <f t="shared" si="18"/>
        <v/>
      </c>
      <c r="R65" s="165" t="str">
        <f t="shared" si="18"/>
        <v/>
      </c>
      <c r="S65" s="165" t="str">
        <f t="shared" si="18"/>
        <v/>
      </c>
      <c r="T65" s="329"/>
      <c r="U65" s="4"/>
      <c r="V65" s="4"/>
      <c r="W65" s="4"/>
      <c r="X65" s="4"/>
      <c r="Y65" s="4"/>
      <c r="Z65" s="4"/>
      <c r="AA65" s="4"/>
      <c r="AB65" s="4"/>
      <c r="AC65" s="4"/>
      <c r="AD65" s="4"/>
      <c r="AE65" s="4"/>
      <c r="AF65" s="4"/>
      <c r="AG65" s="5"/>
    </row>
    <row r="66" spans="2:33" ht="11.25" thickTop="1" x14ac:dyDescent="0.15">
      <c r="B66" s="133" t="s">
        <v>82</v>
      </c>
      <c r="C66" s="169"/>
      <c r="D66" s="170" t="str">
        <f>IF(D14="","",D65+D61)</f>
        <v/>
      </c>
      <c r="E66" s="170" t="str">
        <f t="shared" ref="E66:S66" si="19">IF(E14="","",E65+E61)</f>
        <v/>
      </c>
      <c r="F66" s="170" t="str">
        <f t="shared" si="19"/>
        <v/>
      </c>
      <c r="G66" s="170" t="str">
        <f t="shared" si="19"/>
        <v/>
      </c>
      <c r="H66" s="170" t="str">
        <f t="shared" si="19"/>
        <v/>
      </c>
      <c r="I66" s="170" t="str">
        <f t="shared" si="19"/>
        <v/>
      </c>
      <c r="J66" s="170" t="str">
        <f t="shared" si="19"/>
        <v/>
      </c>
      <c r="K66" s="170" t="str">
        <f t="shared" si="19"/>
        <v/>
      </c>
      <c r="L66" s="170" t="str">
        <f t="shared" si="19"/>
        <v/>
      </c>
      <c r="M66" s="170" t="str">
        <f t="shared" si="19"/>
        <v/>
      </c>
      <c r="N66" s="170" t="str">
        <f t="shared" si="19"/>
        <v/>
      </c>
      <c r="O66" s="170" t="str">
        <f t="shared" si="19"/>
        <v/>
      </c>
      <c r="P66" s="170" t="str">
        <f t="shared" si="19"/>
        <v/>
      </c>
      <c r="Q66" s="170" t="str">
        <f t="shared" si="19"/>
        <v/>
      </c>
      <c r="R66" s="170" t="str">
        <f t="shared" si="19"/>
        <v/>
      </c>
      <c r="S66" s="170" t="str">
        <f t="shared" si="19"/>
        <v/>
      </c>
      <c r="T66" s="175"/>
      <c r="U66" s="4"/>
      <c r="V66" s="4"/>
      <c r="W66" s="4"/>
      <c r="X66" s="4"/>
      <c r="Y66" s="4"/>
      <c r="Z66" s="4"/>
      <c r="AA66" s="4"/>
      <c r="AB66" s="4"/>
      <c r="AC66" s="4"/>
      <c r="AD66" s="4"/>
      <c r="AE66" s="4"/>
      <c r="AF66" s="4"/>
      <c r="AG66" s="5"/>
    </row>
    <row r="67" spans="2:33" x14ac:dyDescent="0.15">
      <c r="B67" s="127"/>
      <c r="C67" s="347"/>
      <c r="D67" s="175"/>
      <c r="E67" s="175"/>
      <c r="F67" s="175"/>
      <c r="G67" s="175"/>
      <c r="H67" s="175"/>
      <c r="I67" s="175"/>
      <c r="J67" s="175"/>
      <c r="K67" s="175"/>
      <c r="L67" s="175"/>
      <c r="M67" s="175"/>
      <c r="N67" s="175"/>
      <c r="O67" s="175"/>
      <c r="P67" s="175"/>
      <c r="Q67" s="175"/>
      <c r="R67" s="175"/>
      <c r="S67" s="175"/>
      <c r="T67" s="175"/>
      <c r="U67" s="4"/>
      <c r="V67" s="4"/>
      <c r="W67" s="4"/>
      <c r="X67" s="4"/>
      <c r="Y67" s="4"/>
      <c r="Z67" s="4"/>
      <c r="AA67" s="4"/>
      <c r="AB67" s="4"/>
      <c r="AC67" s="4"/>
      <c r="AD67" s="4"/>
      <c r="AE67" s="4"/>
      <c r="AF67" s="4"/>
      <c r="AG67" s="5"/>
    </row>
    <row r="68" spans="2:33" x14ac:dyDescent="0.15">
      <c r="B68" s="129"/>
      <c r="C68" s="157"/>
      <c r="D68" s="128" t="s">
        <v>83</v>
      </c>
      <c r="E68" s="128" t="s">
        <v>84</v>
      </c>
      <c r="F68" s="128" t="s">
        <v>85</v>
      </c>
      <c r="G68" s="175"/>
      <c r="H68" s="362"/>
      <c r="I68" s="362"/>
      <c r="J68" s="144"/>
      <c r="K68" s="144"/>
      <c r="L68" s="144"/>
      <c r="M68" s="144"/>
      <c r="N68" s="144"/>
      <c r="O68" s="144"/>
      <c r="P68" s="144"/>
      <c r="Q68" s="144"/>
      <c r="R68" s="144"/>
      <c r="S68" s="4"/>
      <c r="T68" s="4"/>
      <c r="U68" s="4"/>
      <c r="V68" s="4"/>
      <c r="W68" s="4"/>
      <c r="X68" s="4"/>
      <c r="Y68" s="4"/>
      <c r="Z68" s="4"/>
      <c r="AA68" s="4"/>
      <c r="AB68" s="4"/>
      <c r="AC68" s="4"/>
      <c r="AD68" s="4"/>
      <c r="AE68" s="4"/>
      <c r="AF68" s="4"/>
      <c r="AG68" s="5"/>
    </row>
    <row r="69" spans="2:33" x14ac:dyDescent="0.15">
      <c r="B69" s="132" t="s">
        <v>86</v>
      </c>
      <c r="C69" s="109"/>
      <c r="D69" s="167"/>
      <c r="E69" s="167"/>
      <c r="F69" s="167"/>
      <c r="G69" s="175"/>
      <c r="H69" s="243" t="s">
        <v>630</v>
      </c>
      <c r="I69" s="9"/>
      <c r="J69" s="9"/>
      <c r="K69" s="9"/>
      <c r="L69" s="9"/>
      <c r="M69" s="9"/>
      <c r="N69" s="9"/>
      <c r="O69" s="9"/>
      <c r="P69" s="9"/>
      <c r="Q69" s="9"/>
      <c r="R69" s="9"/>
      <c r="S69" s="9"/>
      <c r="T69" s="9"/>
      <c r="U69" s="9"/>
      <c r="V69" s="9"/>
      <c r="W69" s="9"/>
      <c r="X69" s="9"/>
      <c r="Y69" s="9"/>
      <c r="Z69" s="9"/>
      <c r="AA69" s="9"/>
      <c r="AB69" s="9"/>
      <c r="AC69" s="9"/>
      <c r="AD69" s="9"/>
      <c r="AE69" s="9"/>
      <c r="AF69" s="10"/>
      <c r="AG69" s="5"/>
    </row>
    <row r="70" spans="2:33" x14ac:dyDescent="0.15">
      <c r="B70" s="132" t="s">
        <v>87</v>
      </c>
      <c r="C70" s="143">
        <f>(D70*2.64%)+(E70*7.64%)</f>
        <v>0</v>
      </c>
      <c r="D70" s="211"/>
      <c r="E70" s="211"/>
      <c r="F70" s="117">
        <f>SUM(D70:E70)</f>
        <v>0</v>
      </c>
      <c r="G70" s="175"/>
      <c r="H70" s="359" t="s">
        <v>400</v>
      </c>
      <c r="I70" s="9"/>
      <c r="J70" s="9"/>
      <c r="K70" s="9"/>
      <c r="L70" s="9"/>
      <c r="M70" s="9"/>
      <c r="N70" s="9"/>
      <c r="O70" s="9"/>
      <c r="P70" s="9"/>
      <c r="Q70" s="9"/>
      <c r="R70" s="9"/>
      <c r="S70" s="9"/>
      <c r="T70" s="9"/>
      <c r="U70" s="9"/>
      <c r="V70" s="9"/>
      <c r="W70" s="9"/>
      <c r="X70" s="9"/>
      <c r="Y70" s="9"/>
      <c r="Z70" s="9"/>
      <c r="AA70" s="9"/>
      <c r="AB70" s="9"/>
      <c r="AC70" s="9"/>
      <c r="AD70" s="9"/>
      <c r="AE70" s="9"/>
      <c r="AF70" s="10"/>
      <c r="AG70" s="5"/>
    </row>
    <row r="71" spans="2:33" x14ac:dyDescent="0.15">
      <c r="B71" s="132" t="s">
        <v>88</v>
      </c>
      <c r="C71" s="143">
        <v>6.5100000000000005E-2</v>
      </c>
      <c r="D71" s="167"/>
      <c r="E71" s="167"/>
      <c r="F71" s="167"/>
      <c r="G71" s="175"/>
      <c r="H71" s="360">
        <v>6.5100000000000005E-2</v>
      </c>
      <c r="I71" s="9" t="s">
        <v>401</v>
      </c>
      <c r="J71" s="9"/>
      <c r="K71" s="9"/>
      <c r="L71" s="9"/>
      <c r="M71" s="9"/>
      <c r="N71" s="9"/>
      <c r="O71" s="9"/>
      <c r="P71" s="9"/>
      <c r="Q71" s="9"/>
      <c r="R71" s="9"/>
      <c r="S71" s="9"/>
      <c r="T71" s="9"/>
      <c r="U71" s="9"/>
      <c r="V71" s="9"/>
      <c r="W71" s="9"/>
      <c r="X71" s="9"/>
      <c r="Y71" s="9"/>
      <c r="Z71" s="9"/>
      <c r="AA71" s="9"/>
      <c r="AB71" s="9"/>
      <c r="AC71" s="9"/>
      <c r="AD71" s="9"/>
      <c r="AE71" s="9"/>
      <c r="AF71" s="10"/>
      <c r="AG71" s="5"/>
    </row>
    <row r="72" spans="2:33" x14ac:dyDescent="0.15">
      <c r="B72" s="132" t="s">
        <v>89</v>
      </c>
      <c r="C72" s="348"/>
      <c r="D72" s="167"/>
      <c r="E72" s="167"/>
      <c r="F72" s="167"/>
      <c r="G72" s="175"/>
      <c r="H72" s="49" t="s">
        <v>90</v>
      </c>
      <c r="I72" s="9"/>
      <c r="J72" s="9"/>
      <c r="K72" s="9"/>
      <c r="L72" s="9"/>
      <c r="M72" s="9"/>
      <c r="N72" s="9"/>
      <c r="O72" s="9"/>
      <c r="P72" s="9"/>
      <c r="Q72" s="9"/>
      <c r="R72" s="9"/>
      <c r="S72" s="9"/>
      <c r="T72" s="9"/>
      <c r="U72" s="9"/>
      <c r="V72" s="9"/>
      <c r="W72" s="9"/>
      <c r="X72" s="9"/>
      <c r="Y72" s="9"/>
      <c r="Z72" s="9"/>
      <c r="AA72" s="9"/>
      <c r="AB72" s="9"/>
      <c r="AC72" s="9"/>
      <c r="AD72" s="9"/>
      <c r="AE72" s="9"/>
      <c r="AF72" s="10"/>
      <c r="AG72" s="5"/>
    </row>
    <row r="73" spans="2:33" ht="11.25" thickBot="1" x14ac:dyDescent="0.2">
      <c r="B73" s="166" t="s">
        <v>91</v>
      </c>
      <c r="C73" s="109"/>
      <c r="D73" s="159"/>
      <c r="E73" s="159"/>
      <c r="F73" s="159"/>
      <c r="G73" s="175"/>
      <c r="H73" s="8" t="s">
        <v>92</v>
      </c>
      <c r="I73" s="9"/>
      <c r="J73" s="9"/>
      <c r="K73" s="9"/>
      <c r="L73" s="9"/>
      <c r="M73" s="9"/>
      <c r="N73" s="9"/>
      <c r="O73" s="9"/>
      <c r="P73" s="9"/>
      <c r="Q73" s="9"/>
      <c r="R73" s="9"/>
      <c r="S73" s="9"/>
      <c r="T73" s="9"/>
      <c r="U73" s="9"/>
      <c r="V73" s="9"/>
      <c r="W73" s="9"/>
      <c r="X73" s="9"/>
      <c r="Y73" s="9"/>
      <c r="Z73" s="9"/>
      <c r="AA73" s="9"/>
      <c r="AB73" s="9"/>
      <c r="AC73" s="9"/>
      <c r="AD73" s="9"/>
      <c r="AE73" s="9"/>
      <c r="AF73" s="10"/>
      <c r="AG73" s="5"/>
    </row>
    <row r="74" spans="2:33" ht="11.25" thickTop="1" x14ac:dyDescent="0.15">
      <c r="B74" s="133" t="s">
        <v>93</v>
      </c>
      <c r="C74" s="171">
        <f>SUM(C69:C73)</f>
        <v>6.5100000000000005E-2</v>
      </c>
      <c r="D74" s="150"/>
      <c r="E74" s="144"/>
      <c r="F74" s="144"/>
      <c r="G74" s="175"/>
      <c r="H74" s="144"/>
      <c r="I74" s="144"/>
      <c r="J74" s="144"/>
      <c r="K74" s="144"/>
      <c r="L74" s="144"/>
      <c r="M74" s="144"/>
      <c r="N74" s="144"/>
      <c r="O74" s="144"/>
      <c r="P74" s="144"/>
      <c r="Q74" s="144"/>
      <c r="R74" s="144"/>
      <c r="S74" s="4"/>
      <c r="T74" s="4"/>
      <c r="U74" s="4"/>
      <c r="V74" s="4"/>
      <c r="W74" s="4"/>
      <c r="X74" s="4"/>
      <c r="Y74" s="4"/>
      <c r="Z74" s="4"/>
      <c r="AA74" s="4"/>
      <c r="AB74" s="4"/>
      <c r="AC74" s="4"/>
      <c r="AD74" s="4"/>
      <c r="AE74" s="4"/>
      <c r="AF74" s="4"/>
      <c r="AG74" s="5"/>
    </row>
    <row r="75" spans="2:33" x14ac:dyDescent="0.15">
      <c r="B75" s="118"/>
      <c r="C75" s="149"/>
      <c r="D75" s="150"/>
      <c r="E75" s="144"/>
      <c r="F75" s="144"/>
      <c r="G75" s="144"/>
      <c r="H75" s="144"/>
      <c r="I75" s="144"/>
      <c r="J75" s="144"/>
      <c r="K75" s="144"/>
      <c r="L75" s="144"/>
      <c r="M75" s="144"/>
      <c r="N75" s="144"/>
      <c r="O75" s="144"/>
      <c r="P75" s="144"/>
      <c r="Q75" s="144"/>
      <c r="R75" s="144"/>
      <c r="S75" s="4"/>
      <c r="T75" s="4"/>
      <c r="U75" s="4"/>
      <c r="V75" s="4"/>
      <c r="W75" s="4"/>
      <c r="X75" s="4"/>
      <c r="Y75" s="4"/>
      <c r="Z75" s="4"/>
      <c r="AA75" s="4"/>
      <c r="AB75" s="4"/>
      <c r="AC75" s="4"/>
      <c r="AD75" s="4"/>
      <c r="AE75" s="4"/>
      <c r="AF75" s="4"/>
      <c r="AG75" s="5"/>
    </row>
    <row r="76" spans="2:33" x14ac:dyDescent="0.15">
      <c r="B76" s="156" t="s">
        <v>94</v>
      </c>
      <c r="C76" s="172"/>
      <c r="D76" s="173">
        <f>IF(D14="",0%,D66+$C74)</f>
        <v>0</v>
      </c>
      <c r="E76" s="173">
        <f t="shared" ref="E76:S76" si="20">IF(E14="",0%,E66+$C74)</f>
        <v>0</v>
      </c>
      <c r="F76" s="173">
        <f t="shared" si="20"/>
        <v>0</v>
      </c>
      <c r="G76" s="173">
        <f t="shared" si="20"/>
        <v>0</v>
      </c>
      <c r="H76" s="173">
        <f t="shared" si="20"/>
        <v>0</v>
      </c>
      <c r="I76" s="173">
        <f t="shared" si="20"/>
        <v>0</v>
      </c>
      <c r="J76" s="173">
        <f t="shared" si="20"/>
        <v>0</v>
      </c>
      <c r="K76" s="173">
        <f t="shared" si="20"/>
        <v>0</v>
      </c>
      <c r="L76" s="173">
        <f t="shared" si="20"/>
        <v>0</v>
      </c>
      <c r="M76" s="173">
        <f t="shared" si="20"/>
        <v>0</v>
      </c>
      <c r="N76" s="173">
        <f t="shared" si="20"/>
        <v>0</v>
      </c>
      <c r="O76" s="173">
        <f t="shared" si="20"/>
        <v>0</v>
      </c>
      <c r="P76" s="173">
        <f t="shared" si="20"/>
        <v>0</v>
      </c>
      <c r="Q76" s="173">
        <f t="shared" si="20"/>
        <v>0</v>
      </c>
      <c r="R76" s="173">
        <f t="shared" si="20"/>
        <v>0</v>
      </c>
      <c r="S76" s="173">
        <f t="shared" si="20"/>
        <v>0</v>
      </c>
      <c r="T76" s="175"/>
      <c r="U76" s="4"/>
      <c r="V76" s="4"/>
      <c r="W76" s="4"/>
      <c r="X76" s="4"/>
      <c r="Y76" s="4"/>
      <c r="Z76" s="4"/>
      <c r="AA76" s="4"/>
      <c r="AB76" s="4"/>
      <c r="AC76" s="4"/>
      <c r="AD76" s="4"/>
      <c r="AE76" s="4"/>
      <c r="AF76" s="4"/>
      <c r="AG76" s="5"/>
    </row>
    <row r="77" spans="2:33" x14ac:dyDescent="0.15">
      <c r="B77" s="127"/>
      <c r="C77" s="174"/>
      <c r="D77" s="175"/>
      <c r="E77" s="175"/>
      <c r="F77" s="175"/>
      <c r="G77" s="175"/>
      <c r="H77" s="175"/>
      <c r="I77" s="175"/>
      <c r="J77" s="144"/>
      <c r="K77" s="144"/>
      <c r="L77" s="144"/>
      <c r="M77" s="144"/>
      <c r="N77" s="144"/>
      <c r="O77" s="144"/>
      <c r="P77" s="144"/>
      <c r="Q77" s="144"/>
      <c r="R77" s="144"/>
      <c r="S77" s="144"/>
      <c r="T77" s="144"/>
      <c r="U77" s="4"/>
      <c r="V77" s="4"/>
      <c r="W77" s="4"/>
      <c r="X77" s="4"/>
      <c r="Y77" s="4"/>
      <c r="Z77" s="4"/>
      <c r="AA77" s="4"/>
      <c r="AB77" s="4"/>
      <c r="AC77" s="4"/>
      <c r="AD77" s="4"/>
      <c r="AE77" s="4"/>
      <c r="AF77" s="4"/>
      <c r="AG77" s="5"/>
    </row>
    <row r="78" spans="2:33" x14ac:dyDescent="0.15">
      <c r="B78" s="138" t="s">
        <v>95</v>
      </c>
      <c r="C78" s="176"/>
      <c r="D78" s="173">
        <f>IF($C$46="Opslag",$C$50,D76)</f>
        <v>0</v>
      </c>
      <c r="E78" s="173">
        <f t="shared" ref="E78:R78" si="21">IF($C$46="Opslag",$C$50,E76)</f>
        <v>0</v>
      </c>
      <c r="F78" s="173">
        <f t="shared" si="21"/>
        <v>0</v>
      </c>
      <c r="G78" s="173">
        <f t="shared" si="21"/>
        <v>0</v>
      </c>
      <c r="H78" s="173">
        <f t="shared" si="21"/>
        <v>0</v>
      </c>
      <c r="I78" s="173">
        <f t="shared" si="21"/>
        <v>0</v>
      </c>
      <c r="J78" s="173">
        <f t="shared" si="21"/>
        <v>0</v>
      </c>
      <c r="K78" s="173">
        <f t="shared" si="21"/>
        <v>0</v>
      </c>
      <c r="L78" s="173">
        <f t="shared" si="21"/>
        <v>0</v>
      </c>
      <c r="M78" s="173">
        <f t="shared" si="21"/>
        <v>0</v>
      </c>
      <c r="N78" s="173">
        <f t="shared" si="21"/>
        <v>0</v>
      </c>
      <c r="O78" s="173">
        <f t="shared" si="21"/>
        <v>0</v>
      </c>
      <c r="P78" s="173">
        <f t="shared" si="21"/>
        <v>0</v>
      </c>
      <c r="Q78" s="173">
        <f t="shared" si="21"/>
        <v>0</v>
      </c>
      <c r="R78" s="173">
        <f t="shared" si="21"/>
        <v>0</v>
      </c>
      <c r="S78" s="173">
        <f>IF($C$46="Opslag",$C$50,S76)</f>
        <v>0</v>
      </c>
      <c r="T78" s="175"/>
      <c r="U78" s="4"/>
      <c r="V78" s="4"/>
      <c r="W78" s="4"/>
      <c r="X78" s="4"/>
      <c r="Y78" s="4"/>
      <c r="Z78" s="4"/>
      <c r="AA78" s="4"/>
      <c r="AB78" s="4"/>
      <c r="AC78" s="4"/>
      <c r="AD78" s="4"/>
      <c r="AE78" s="4"/>
      <c r="AF78" s="4"/>
      <c r="AG78" s="5"/>
    </row>
    <row r="79" spans="2:33" x14ac:dyDescent="0.15">
      <c r="B79" s="177"/>
      <c r="C79" s="144"/>
      <c r="D79" s="144"/>
      <c r="E79" s="144"/>
      <c r="H79" s="144"/>
      <c r="I79" s="144"/>
      <c r="J79" s="144"/>
      <c r="K79" s="144"/>
      <c r="L79" s="144"/>
      <c r="M79" s="144"/>
      <c r="N79" s="144"/>
      <c r="O79" s="144"/>
      <c r="P79" s="144"/>
      <c r="Q79" s="144"/>
      <c r="R79" s="144"/>
      <c r="S79" s="6"/>
      <c r="T79" s="6"/>
      <c r="U79" s="6"/>
      <c r="V79" s="6"/>
      <c r="W79" s="6"/>
      <c r="X79" s="6"/>
      <c r="Y79" s="6"/>
      <c r="Z79" s="6"/>
      <c r="AA79" s="6"/>
      <c r="AB79" s="6"/>
      <c r="AC79" s="6"/>
      <c r="AD79" s="6"/>
      <c r="AE79" s="6"/>
      <c r="AF79" s="6"/>
      <c r="AG79" s="7"/>
    </row>
    <row r="80" spans="2:33" x14ac:dyDescent="0.15">
      <c r="B80" s="115"/>
      <c r="C80" s="115"/>
      <c r="D80" s="115"/>
      <c r="E80" s="115"/>
      <c r="F80" s="115"/>
      <c r="G80" s="115"/>
      <c r="H80" s="115"/>
      <c r="I80" s="115"/>
      <c r="J80" s="115"/>
      <c r="K80" s="115"/>
      <c r="L80" s="115"/>
      <c r="M80" s="115"/>
      <c r="N80" s="115"/>
      <c r="O80" s="115"/>
      <c r="P80" s="115"/>
      <c r="Q80" s="115"/>
      <c r="R80" s="115"/>
      <c r="S80" s="4"/>
      <c r="T80" s="4"/>
    </row>
    <row r="81" spans="2:33" x14ac:dyDescent="0.15">
      <c r="B81" s="120" t="s">
        <v>96</v>
      </c>
      <c r="C81" s="121"/>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3"/>
    </row>
    <row r="82" spans="2:33" x14ac:dyDescent="0.15">
      <c r="B82" s="137" t="s">
        <v>392</v>
      </c>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5"/>
    </row>
    <row r="83" spans="2:33" x14ac:dyDescent="0.15">
      <c r="B83" s="244" t="s">
        <v>97</v>
      </c>
      <c r="C83" s="361" t="s">
        <v>98</v>
      </c>
      <c r="D83" s="4"/>
      <c r="E83" s="8" t="s">
        <v>99</v>
      </c>
      <c r="F83" s="9"/>
      <c r="G83" s="9"/>
      <c r="H83" s="9"/>
      <c r="I83" s="9"/>
      <c r="J83" s="9"/>
      <c r="K83" s="9"/>
      <c r="L83" s="9"/>
      <c r="M83" s="9"/>
      <c r="N83" s="9"/>
      <c r="O83" s="9"/>
      <c r="P83" s="9"/>
      <c r="Q83" s="9"/>
      <c r="R83" s="9"/>
      <c r="S83" s="9"/>
      <c r="T83" s="9"/>
      <c r="U83" s="9"/>
      <c r="V83" s="9"/>
      <c r="W83" s="9"/>
      <c r="X83" s="9"/>
      <c r="Y83" s="9"/>
      <c r="Z83" s="9"/>
      <c r="AA83" s="9"/>
      <c r="AB83" s="9"/>
      <c r="AC83" s="9"/>
      <c r="AD83" s="9"/>
      <c r="AE83" s="9"/>
      <c r="AF83" s="10"/>
      <c r="AG83" s="5"/>
    </row>
    <row r="84" spans="2:33" x14ac:dyDescent="0.15">
      <c r="B84" s="137"/>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5"/>
    </row>
    <row r="85" spans="2:33" x14ac:dyDescent="0.15">
      <c r="B85" s="178" t="s">
        <v>100</v>
      </c>
      <c r="C85" s="226"/>
      <c r="D85" s="124" t="str">
        <f>IF(D9="","",CONCATENATE("FWG",D9))</f>
        <v/>
      </c>
      <c r="E85" s="124" t="str">
        <f t="shared" ref="E85:R85" si="22">IF(E9="","",CONCATENATE("FWG",E9))</f>
        <v/>
      </c>
      <c r="F85" s="124" t="str">
        <f t="shared" si="22"/>
        <v/>
      </c>
      <c r="G85" s="124" t="str">
        <f t="shared" si="22"/>
        <v/>
      </c>
      <c r="H85" s="124" t="str">
        <f t="shared" si="22"/>
        <v/>
      </c>
      <c r="I85" s="124" t="str">
        <f t="shared" si="22"/>
        <v/>
      </c>
      <c r="J85" s="124" t="str">
        <f t="shared" si="22"/>
        <v/>
      </c>
      <c r="K85" s="124" t="str">
        <f t="shared" si="22"/>
        <v/>
      </c>
      <c r="L85" s="124" t="str">
        <f t="shared" si="22"/>
        <v/>
      </c>
      <c r="M85" s="124" t="str">
        <f t="shared" si="22"/>
        <v/>
      </c>
      <c r="N85" s="124" t="str">
        <f t="shared" si="22"/>
        <v/>
      </c>
      <c r="O85" s="124" t="str">
        <f t="shared" si="22"/>
        <v/>
      </c>
      <c r="P85" s="124" t="str">
        <f t="shared" si="22"/>
        <v/>
      </c>
      <c r="Q85" s="124" t="str">
        <f t="shared" si="22"/>
        <v/>
      </c>
      <c r="R85" s="124" t="str">
        <f t="shared" si="22"/>
        <v/>
      </c>
      <c r="S85" s="124" t="s">
        <v>35</v>
      </c>
      <c r="T85" s="124" t="s">
        <v>101</v>
      </c>
      <c r="U85" s="124"/>
      <c r="V85" s="124"/>
      <c r="W85" s="124"/>
      <c r="X85" s="124"/>
      <c r="Y85" s="124"/>
      <c r="Z85" s="124"/>
      <c r="AA85" s="124"/>
      <c r="AB85" s="124"/>
      <c r="AC85" s="124"/>
      <c r="AD85" s="124"/>
      <c r="AE85" s="124"/>
      <c r="AF85" s="124"/>
      <c r="AG85" s="125"/>
    </row>
    <row r="86" spans="2:33" x14ac:dyDescent="0.15">
      <c r="B86" s="229" t="s">
        <v>102</v>
      </c>
      <c r="C86" s="230" t="str">
        <f t="shared" ref="C86:R86" si="23">IF(C10="","",C10)</f>
        <v/>
      </c>
      <c r="D86" s="230" t="str">
        <f t="shared" si="23"/>
        <v/>
      </c>
      <c r="E86" s="230" t="str">
        <f t="shared" si="23"/>
        <v/>
      </c>
      <c r="F86" s="230" t="str">
        <f t="shared" si="23"/>
        <v/>
      </c>
      <c r="G86" s="230" t="str">
        <f t="shared" si="23"/>
        <v/>
      </c>
      <c r="H86" s="230" t="str">
        <f t="shared" si="23"/>
        <v/>
      </c>
      <c r="I86" s="230" t="str">
        <f t="shared" si="23"/>
        <v/>
      </c>
      <c r="J86" s="230" t="str">
        <f t="shared" si="23"/>
        <v/>
      </c>
      <c r="K86" s="230" t="str">
        <f t="shared" si="23"/>
        <v/>
      </c>
      <c r="L86" s="230" t="str">
        <f t="shared" si="23"/>
        <v/>
      </c>
      <c r="M86" s="230" t="str">
        <f t="shared" si="23"/>
        <v/>
      </c>
      <c r="N86" s="230" t="str">
        <f t="shared" si="23"/>
        <v/>
      </c>
      <c r="O86" s="230" t="str">
        <f t="shared" si="23"/>
        <v/>
      </c>
      <c r="P86" s="230" t="str">
        <f t="shared" si="23"/>
        <v/>
      </c>
      <c r="Q86" s="230" t="str">
        <f t="shared" si="23"/>
        <v/>
      </c>
      <c r="R86" s="230" t="str">
        <f t="shared" si="23"/>
        <v/>
      </c>
      <c r="S86" s="230"/>
      <c r="T86" s="230"/>
      <c r="U86" s="230"/>
      <c r="V86" s="230"/>
      <c r="W86" s="230"/>
      <c r="X86" s="230"/>
      <c r="Y86" s="230"/>
      <c r="Z86" s="230"/>
      <c r="AA86" s="230"/>
      <c r="AB86" s="230"/>
      <c r="AC86" s="230"/>
      <c r="AD86" s="230"/>
      <c r="AE86" s="230"/>
      <c r="AF86" s="230"/>
      <c r="AG86" s="231"/>
    </row>
    <row r="87" spans="2:33" x14ac:dyDescent="0.15">
      <c r="B87" s="137" t="s">
        <v>392</v>
      </c>
      <c r="C87" s="9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5"/>
    </row>
    <row r="88" spans="2:33" ht="32.25" customHeight="1" thickBot="1" x14ac:dyDescent="0.2">
      <c r="B88" s="179" t="s">
        <v>103</v>
      </c>
      <c r="C88" s="339" t="s">
        <v>104</v>
      </c>
      <c r="D88" s="346">
        <f>CAO_VVT!$D$10</f>
        <v>1878</v>
      </c>
      <c r="E88" s="346">
        <f>CAO_VVT!$D$10</f>
        <v>1878</v>
      </c>
      <c r="F88" s="346">
        <f>CAO_VVT!$D$10</f>
        <v>1878</v>
      </c>
      <c r="G88" s="346">
        <f>CAO_VVT!$D$10</f>
        <v>1878</v>
      </c>
      <c r="H88" s="346">
        <f>CAO_VVT!$D$10</f>
        <v>1878</v>
      </c>
      <c r="I88" s="346">
        <f>CAO_VVT!$D$10</f>
        <v>1878</v>
      </c>
      <c r="J88" s="346">
        <f>CAO_VVT!$D$10</f>
        <v>1878</v>
      </c>
      <c r="K88" s="346">
        <f>CAO_VVT!$D$10</f>
        <v>1878</v>
      </c>
      <c r="L88" s="346">
        <f>CAO_VVT!$D$10</f>
        <v>1878</v>
      </c>
      <c r="M88" s="346">
        <f>CAO_VVT!$D$10</f>
        <v>1878</v>
      </c>
      <c r="N88" s="346">
        <f>CAO_VVT!$D$10</f>
        <v>1878</v>
      </c>
      <c r="O88" s="346">
        <f>CAO_VVT!$D$10</f>
        <v>1878</v>
      </c>
      <c r="P88" s="346">
        <f>CAO_VVT!$D$10</f>
        <v>1878</v>
      </c>
      <c r="Q88" s="346">
        <f>CAO_VVT!$D$10</f>
        <v>1878</v>
      </c>
      <c r="R88" s="346">
        <f>CAO_VVT!$D$10</f>
        <v>1878</v>
      </c>
      <c r="S88" s="346">
        <f>CAO_VVT!$D$10</f>
        <v>1878</v>
      </c>
      <c r="T88" s="337">
        <v>1</v>
      </c>
      <c r="V88" s="428" t="s">
        <v>105</v>
      </c>
      <c r="W88" s="429"/>
      <c r="X88" s="429"/>
      <c r="Y88" s="429"/>
      <c r="Z88" s="429"/>
      <c r="AA88" s="429"/>
      <c r="AB88" s="429"/>
      <c r="AC88" s="429"/>
      <c r="AD88" s="429"/>
      <c r="AE88" s="429"/>
      <c r="AF88" s="429"/>
      <c r="AG88" s="430"/>
    </row>
    <row r="89" spans="2:33" ht="10.5" customHeight="1" thickTop="1" x14ac:dyDescent="0.15">
      <c r="B89" s="232" t="s">
        <v>106</v>
      </c>
      <c r="C89" s="227" t="str">
        <f>IF(SUM($D$20:$S$20)&gt;0,SUMPRODUCT(D$20:S$20,D89:S89),"")</f>
        <v/>
      </c>
      <c r="D89" s="211"/>
      <c r="E89" s="211"/>
      <c r="F89" s="211"/>
      <c r="G89" s="211"/>
      <c r="H89" s="211"/>
      <c r="I89" s="211"/>
      <c r="J89" s="211"/>
      <c r="K89" s="211"/>
      <c r="L89" s="211"/>
      <c r="M89" s="211"/>
      <c r="N89" s="211"/>
      <c r="O89" s="211"/>
      <c r="P89" s="211"/>
      <c r="Q89" s="211"/>
      <c r="R89" s="211"/>
      <c r="S89" s="211"/>
      <c r="T89" s="143"/>
      <c r="V89" s="180" t="s">
        <v>107</v>
      </c>
      <c r="W89" s="9"/>
      <c r="X89" s="9"/>
      <c r="Y89" s="9"/>
      <c r="Z89" s="9"/>
      <c r="AA89" s="9"/>
      <c r="AB89" s="9"/>
      <c r="AC89" s="9"/>
      <c r="AD89" s="9"/>
      <c r="AE89" s="9"/>
      <c r="AF89" s="9"/>
      <c r="AG89" s="10"/>
    </row>
    <row r="90" spans="2:33" x14ac:dyDescent="0.15">
      <c r="B90" s="233" t="s">
        <v>108</v>
      </c>
      <c r="C90" s="227" t="str">
        <f t="shared" ref="C90:C102" si="24">IF(SUM($D$20:$S$20)&gt;0,SUMPRODUCT(D$20:S$20,D90:S90),"")</f>
        <v/>
      </c>
      <c r="D90" s="242">
        <f>IF($C$83="Totaalniveau","",(144+58.4+35)/1878)</f>
        <v>0.12641107561235357</v>
      </c>
      <c r="E90" s="242">
        <f t="shared" ref="E90:S90" si="25">IF($C$83="Totaalniveau","",(144+58.4+35)/1878)</f>
        <v>0.12641107561235357</v>
      </c>
      <c r="F90" s="242">
        <f t="shared" si="25"/>
        <v>0.12641107561235357</v>
      </c>
      <c r="G90" s="242">
        <f t="shared" si="25"/>
        <v>0.12641107561235357</v>
      </c>
      <c r="H90" s="242">
        <f t="shared" si="25"/>
        <v>0.12641107561235357</v>
      </c>
      <c r="I90" s="242">
        <f t="shared" si="25"/>
        <v>0.12641107561235357</v>
      </c>
      <c r="J90" s="242">
        <f t="shared" si="25"/>
        <v>0.12641107561235357</v>
      </c>
      <c r="K90" s="242">
        <f t="shared" si="25"/>
        <v>0.12641107561235357</v>
      </c>
      <c r="L90" s="242">
        <f t="shared" si="25"/>
        <v>0.12641107561235357</v>
      </c>
      <c r="M90" s="242">
        <f t="shared" si="25"/>
        <v>0.12641107561235357</v>
      </c>
      <c r="N90" s="242">
        <f t="shared" si="25"/>
        <v>0.12641107561235357</v>
      </c>
      <c r="O90" s="242">
        <f t="shared" si="25"/>
        <v>0.12641107561235357</v>
      </c>
      <c r="P90" s="242">
        <f t="shared" si="25"/>
        <v>0.12641107561235357</v>
      </c>
      <c r="Q90" s="242">
        <f t="shared" si="25"/>
        <v>0.12641107561235357</v>
      </c>
      <c r="R90" s="242">
        <f t="shared" si="25"/>
        <v>0.12641107561235357</v>
      </c>
      <c r="S90" s="242">
        <f t="shared" si="25"/>
        <v>0.12641107561235357</v>
      </c>
      <c r="T90" s="143"/>
      <c r="V90" s="180" t="s">
        <v>109</v>
      </c>
      <c r="W90" s="9"/>
      <c r="X90" s="9"/>
      <c r="Y90" s="9"/>
      <c r="Z90" s="9"/>
      <c r="AA90" s="9"/>
      <c r="AB90" s="9"/>
      <c r="AC90" s="9"/>
      <c r="AD90" s="9"/>
      <c r="AE90" s="9"/>
      <c r="AF90" s="9"/>
      <c r="AG90" s="10"/>
    </row>
    <row r="91" spans="2:33" x14ac:dyDescent="0.15">
      <c r="B91" s="232" t="s">
        <v>110</v>
      </c>
      <c r="C91" s="227" t="str">
        <f t="shared" si="24"/>
        <v/>
      </c>
      <c r="D91" s="211"/>
      <c r="E91" s="211"/>
      <c r="F91" s="211"/>
      <c r="G91" s="211"/>
      <c r="H91" s="211"/>
      <c r="I91" s="211"/>
      <c r="J91" s="211"/>
      <c r="K91" s="211"/>
      <c r="L91" s="211"/>
      <c r="M91" s="211"/>
      <c r="N91" s="211"/>
      <c r="O91" s="211"/>
      <c r="P91" s="211"/>
      <c r="Q91" s="211"/>
      <c r="R91" s="211"/>
      <c r="S91" s="211"/>
      <c r="T91" s="143"/>
      <c r="V91" s="180" t="s">
        <v>111</v>
      </c>
      <c r="W91" s="9"/>
      <c r="X91" s="9"/>
      <c r="Y91" s="9"/>
      <c r="Z91" s="9"/>
      <c r="AA91" s="9"/>
      <c r="AB91" s="9"/>
      <c r="AC91" s="9"/>
      <c r="AD91" s="9"/>
      <c r="AE91" s="9"/>
      <c r="AF91" s="9"/>
      <c r="AG91" s="10"/>
    </row>
    <row r="92" spans="2:33" x14ac:dyDescent="0.15">
      <c r="B92" s="232" t="s">
        <v>112</v>
      </c>
      <c r="C92" s="227" t="str">
        <f t="shared" si="24"/>
        <v/>
      </c>
      <c r="D92" s="211"/>
      <c r="E92" s="211"/>
      <c r="F92" s="211"/>
      <c r="G92" s="211"/>
      <c r="H92" s="211"/>
      <c r="I92" s="211"/>
      <c r="J92" s="211"/>
      <c r="K92" s="211"/>
      <c r="L92" s="211"/>
      <c r="M92" s="211"/>
      <c r="N92" s="211"/>
      <c r="O92" s="211"/>
      <c r="P92" s="211"/>
      <c r="Q92" s="211"/>
      <c r="R92" s="211"/>
      <c r="S92" s="211"/>
      <c r="T92" s="211"/>
      <c r="V92" s="181" t="s">
        <v>113</v>
      </c>
      <c r="W92" s="9"/>
      <c r="X92" s="9"/>
      <c r="Y92" s="9"/>
      <c r="Z92" s="9"/>
      <c r="AA92" s="9"/>
      <c r="AB92" s="9"/>
      <c r="AC92" s="9"/>
      <c r="AD92" s="9"/>
      <c r="AE92" s="9"/>
      <c r="AF92" s="9"/>
      <c r="AG92" s="10"/>
    </row>
    <row r="93" spans="2:33" x14ac:dyDescent="0.15">
      <c r="B93" s="232" t="s">
        <v>114</v>
      </c>
      <c r="C93" s="227" t="str">
        <f t="shared" si="24"/>
        <v/>
      </c>
      <c r="D93" s="211"/>
      <c r="E93" s="211"/>
      <c r="F93" s="211"/>
      <c r="G93" s="211"/>
      <c r="H93" s="211"/>
      <c r="I93" s="211"/>
      <c r="J93" s="211"/>
      <c r="K93" s="211"/>
      <c r="L93" s="211"/>
      <c r="M93" s="211"/>
      <c r="N93" s="211"/>
      <c r="O93" s="211"/>
      <c r="P93" s="211"/>
      <c r="Q93" s="211"/>
      <c r="R93" s="211"/>
      <c r="S93" s="211"/>
      <c r="T93" s="143"/>
      <c r="V93" s="181" t="s">
        <v>115</v>
      </c>
      <c r="W93" s="9"/>
      <c r="X93" s="9"/>
      <c r="Y93" s="9"/>
      <c r="Z93" s="9"/>
      <c r="AA93" s="9"/>
      <c r="AB93" s="9"/>
      <c r="AC93" s="9"/>
      <c r="AD93" s="9"/>
      <c r="AE93" s="9"/>
      <c r="AF93" s="9"/>
      <c r="AG93" s="10"/>
    </row>
    <row r="94" spans="2:33" x14ac:dyDescent="0.15">
      <c r="B94" s="232" t="s">
        <v>116</v>
      </c>
      <c r="C94" s="227" t="str">
        <f t="shared" si="24"/>
        <v/>
      </c>
      <c r="D94" s="211"/>
      <c r="E94" s="211"/>
      <c r="F94" s="211"/>
      <c r="G94" s="211"/>
      <c r="H94" s="211"/>
      <c r="I94" s="211"/>
      <c r="J94" s="211"/>
      <c r="K94" s="211"/>
      <c r="L94" s="211"/>
      <c r="M94" s="211"/>
      <c r="N94" s="211"/>
      <c r="O94" s="211"/>
      <c r="P94" s="211"/>
      <c r="Q94" s="211"/>
      <c r="R94" s="211"/>
      <c r="S94" s="211"/>
      <c r="T94" s="211"/>
      <c r="V94" s="49" t="s">
        <v>117</v>
      </c>
      <c r="W94" s="9"/>
      <c r="X94" s="9"/>
      <c r="Y94" s="9"/>
      <c r="Z94" s="9"/>
      <c r="AA94" s="9"/>
      <c r="AB94" s="9"/>
      <c r="AC94" s="9"/>
      <c r="AD94" s="9"/>
      <c r="AE94" s="9"/>
      <c r="AF94" s="9"/>
      <c r="AG94" s="10"/>
    </row>
    <row r="95" spans="2:33" x14ac:dyDescent="0.15">
      <c r="B95" s="232" t="s">
        <v>118</v>
      </c>
      <c r="C95" s="227" t="str">
        <f t="shared" si="24"/>
        <v/>
      </c>
      <c r="D95" s="211"/>
      <c r="E95" s="211"/>
      <c r="F95" s="211"/>
      <c r="G95" s="211"/>
      <c r="H95" s="211"/>
      <c r="I95" s="211"/>
      <c r="J95" s="211"/>
      <c r="K95" s="211"/>
      <c r="L95" s="211"/>
      <c r="M95" s="211"/>
      <c r="N95" s="211"/>
      <c r="O95" s="211"/>
      <c r="P95" s="211"/>
      <c r="Q95" s="211"/>
      <c r="R95" s="211"/>
      <c r="S95" s="211"/>
      <c r="T95" s="211"/>
      <c r="V95" s="8" t="s">
        <v>119</v>
      </c>
      <c r="W95" s="9"/>
      <c r="X95" s="9"/>
      <c r="Y95" s="9"/>
      <c r="Z95" s="9"/>
      <c r="AA95" s="9"/>
      <c r="AB95" s="9"/>
      <c r="AC95" s="9"/>
      <c r="AD95" s="9"/>
      <c r="AE95" s="9"/>
      <c r="AF95" s="9"/>
      <c r="AG95" s="10"/>
    </row>
    <row r="96" spans="2:33" x14ac:dyDescent="0.15">
      <c r="B96" s="234" t="s">
        <v>120</v>
      </c>
      <c r="C96" s="227" t="str">
        <f t="shared" si="24"/>
        <v/>
      </c>
      <c r="D96" s="211"/>
      <c r="E96" s="211"/>
      <c r="F96" s="211"/>
      <c r="G96" s="211"/>
      <c r="H96" s="211"/>
      <c r="I96" s="211"/>
      <c r="J96" s="211"/>
      <c r="K96" s="211"/>
      <c r="L96" s="211"/>
      <c r="M96" s="211"/>
      <c r="N96" s="211"/>
      <c r="O96" s="211"/>
      <c r="P96" s="211"/>
      <c r="Q96" s="211"/>
      <c r="R96" s="211"/>
      <c r="S96" s="211"/>
      <c r="T96" s="211"/>
      <c r="V96" s="8" t="s">
        <v>121</v>
      </c>
      <c r="W96" s="9"/>
      <c r="X96" s="9"/>
      <c r="Y96" s="9"/>
      <c r="Z96" s="9"/>
      <c r="AA96" s="9"/>
      <c r="AB96" s="9"/>
      <c r="AC96" s="9"/>
      <c r="AD96" s="9"/>
      <c r="AE96" s="9"/>
      <c r="AF96" s="9"/>
      <c r="AG96" s="10"/>
    </row>
    <row r="97" spans="2:33" x14ac:dyDescent="0.15">
      <c r="B97" s="241" t="s">
        <v>122</v>
      </c>
      <c r="C97" s="227" t="str">
        <f t="shared" si="24"/>
        <v/>
      </c>
      <c r="D97" s="211"/>
      <c r="E97" s="211"/>
      <c r="F97" s="211"/>
      <c r="G97" s="211"/>
      <c r="H97" s="211"/>
      <c r="I97" s="211"/>
      <c r="J97" s="211"/>
      <c r="K97" s="211"/>
      <c r="L97" s="211"/>
      <c r="M97" s="211"/>
      <c r="N97" s="211"/>
      <c r="O97" s="211"/>
      <c r="P97" s="211"/>
      <c r="Q97" s="211"/>
      <c r="R97" s="211"/>
      <c r="S97" s="211"/>
      <c r="T97" s="211"/>
      <c r="V97" s="8" t="s">
        <v>123</v>
      </c>
      <c r="W97" s="9"/>
      <c r="X97" s="9"/>
      <c r="Y97" s="9"/>
      <c r="Z97" s="9"/>
      <c r="AA97" s="9"/>
      <c r="AB97" s="9"/>
      <c r="AC97" s="9"/>
      <c r="AD97" s="9"/>
      <c r="AE97" s="9"/>
      <c r="AF97" s="9"/>
      <c r="AG97" s="10"/>
    </row>
    <row r="98" spans="2:33" x14ac:dyDescent="0.15">
      <c r="B98" s="137" t="s">
        <v>124</v>
      </c>
      <c r="C98" s="4"/>
      <c r="D98" s="4"/>
      <c r="E98" s="4"/>
      <c r="F98" s="4"/>
      <c r="G98" s="4"/>
      <c r="H98" s="4"/>
      <c r="I98" s="4"/>
      <c r="J98" s="4"/>
      <c r="K98" s="4"/>
      <c r="L98" s="4"/>
      <c r="M98" s="4"/>
      <c r="N98" s="4"/>
      <c r="O98" s="4"/>
      <c r="P98" s="4"/>
      <c r="Q98" s="4"/>
      <c r="R98" s="4"/>
      <c r="S98" s="4"/>
      <c r="T98" s="4"/>
      <c r="V98" s="4"/>
      <c r="W98" s="4"/>
      <c r="X98" s="4"/>
      <c r="Y98" s="4"/>
      <c r="Z98" s="4"/>
      <c r="AA98" s="4"/>
      <c r="AB98" s="4"/>
      <c r="AC98" s="4"/>
      <c r="AD98" s="4"/>
      <c r="AE98" s="4"/>
      <c r="AF98" s="4"/>
      <c r="AG98" s="4"/>
    </row>
    <row r="99" spans="2:33" x14ac:dyDescent="0.15">
      <c r="B99" s="323"/>
      <c r="C99" s="305" t="str">
        <f t="shared" si="24"/>
        <v/>
      </c>
      <c r="D99" s="211"/>
      <c r="E99" s="211"/>
      <c r="F99" s="211"/>
      <c r="G99" s="211"/>
      <c r="H99" s="211"/>
      <c r="I99" s="211"/>
      <c r="J99" s="211"/>
      <c r="K99" s="211"/>
      <c r="L99" s="211"/>
      <c r="M99" s="211"/>
      <c r="N99" s="211"/>
      <c r="O99" s="211"/>
      <c r="P99" s="211"/>
      <c r="Q99" s="211"/>
      <c r="R99" s="211"/>
      <c r="S99" s="211"/>
      <c r="T99" s="211"/>
      <c r="V99" s="436" t="s">
        <v>125</v>
      </c>
      <c r="W99" s="437"/>
      <c r="X99" s="437"/>
      <c r="Y99" s="437"/>
      <c r="Z99" s="437"/>
      <c r="AA99" s="437"/>
      <c r="AB99" s="437"/>
      <c r="AC99" s="437"/>
      <c r="AD99" s="437"/>
      <c r="AE99" s="437"/>
      <c r="AF99" s="437"/>
      <c r="AG99" s="438"/>
    </row>
    <row r="100" spans="2:33" x14ac:dyDescent="0.15">
      <c r="B100" s="324"/>
      <c r="C100" s="227" t="str">
        <f t="shared" si="24"/>
        <v/>
      </c>
      <c r="D100" s="211"/>
      <c r="E100" s="211"/>
      <c r="F100" s="211"/>
      <c r="G100" s="211"/>
      <c r="H100" s="211"/>
      <c r="I100" s="211"/>
      <c r="J100" s="211"/>
      <c r="K100" s="211"/>
      <c r="L100" s="211"/>
      <c r="M100" s="211"/>
      <c r="N100" s="211"/>
      <c r="O100" s="211"/>
      <c r="P100" s="211"/>
      <c r="Q100" s="211"/>
      <c r="R100" s="211"/>
      <c r="S100" s="211"/>
      <c r="T100" s="211"/>
      <c r="U100" s="4"/>
      <c r="V100" s="439"/>
      <c r="W100" s="440"/>
      <c r="X100" s="440"/>
      <c r="Y100" s="440"/>
      <c r="Z100" s="440"/>
      <c r="AA100" s="440"/>
      <c r="AB100" s="440"/>
      <c r="AC100" s="440"/>
      <c r="AD100" s="440"/>
      <c r="AE100" s="440"/>
      <c r="AF100" s="440"/>
      <c r="AG100" s="441"/>
    </row>
    <row r="101" spans="2:33" ht="11.25" thickBot="1" x14ac:dyDescent="0.2">
      <c r="B101" s="325"/>
      <c r="C101" s="227" t="str">
        <f t="shared" si="24"/>
        <v/>
      </c>
      <c r="D101" s="211"/>
      <c r="E101" s="211"/>
      <c r="F101" s="211"/>
      <c r="G101" s="211"/>
      <c r="H101" s="211"/>
      <c r="I101" s="211"/>
      <c r="J101" s="211"/>
      <c r="K101" s="211"/>
      <c r="L101" s="211"/>
      <c r="M101" s="211"/>
      <c r="N101" s="211"/>
      <c r="O101" s="211"/>
      <c r="P101" s="211"/>
      <c r="Q101" s="211"/>
      <c r="R101" s="211"/>
      <c r="S101" s="211"/>
      <c r="T101" s="211"/>
      <c r="U101" s="4"/>
      <c r="V101" s="442"/>
      <c r="W101" s="443"/>
      <c r="X101" s="443"/>
      <c r="Y101" s="443"/>
      <c r="Z101" s="443"/>
      <c r="AA101" s="443"/>
      <c r="AB101" s="443"/>
      <c r="AC101" s="443"/>
      <c r="AD101" s="443"/>
      <c r="AE101" s="443"/>
      <c r="AF101" s="443"/>
      <c r="AG101" s="444"/>
    </row>
    <row r="102" spans="2:33" ht="11.25" thickTop="1" x14ac:dyDescent="0.15">
      <c r="B102" s="142" t="s">
        <v>126</v>
      </c>
      <c r="C102" s="106" t="str">
        <f t="shared" si="24"/>
        <v/>
      </c>
      <c r="D102" s="106">
        <f>IF($C$83="Totaalniveau","",D88-(SUM(D89:D97,D99:D101)*D88))</f>
        <v>1640.6</v>
      </c>
      <c r="E102" s="106">
        <f t="shared" ref="E102:R102" si="26">IF($C$83="Totaalniveau","",E88-(SUM(E89:E97,E99:E101)*E88))</f>
        <v>1640.6</v>
      </c>
      <c r="F102" s="106">
        <f t="shared" si="26"/>
        <v>1640.6</v>
      </c>
      <c r="G102" s="106">
        <f t="shared" si="26"/>
        <v>1640.6</v>
      </c>
      <c r="H102" s="106">
        <f t="shared" si="26"/>
        <v>1640.6</v>
      </c>
      <c r="I102" s="106">
        <f t="shared" si="26"/>
        <v>1640.6</v>
      </c>
      <c r="J102" s="106">
        <f t="shared" si="26"/>
        <v>1640.6</v>
      </c>
      <c r="K102" s="106">
        <f t="shared" si="26"/>
        <v>1640.6</v>
      </c>
      <c r="L102" s="106">
        <f t="shared" si="26"/>
        <v>1640.6</v>
      </c>
      <c r="M102" s="106">
        <f t="shared" si="26"/>
        <v>1640.6</v>
      </c>
      <c r="N102" s="106">
        <f t="shared" si="26"/>
        <v>1640.6</v>
      </c>
      <c r="O102" s="106">
        <f t="shared" si="26"/>
        <v>1640.6</v>
      </c>
      <c r="P102" s="106">
        <f t="shared" si="26"/>
        <v>1640.6</v>
      </c>
      <c r="Q102" s="106">
        <f t="shared" si="26"/>
        <v>1640.6</v>
      </c>
      <c r="R102" s="106">
        <f t="shared" si="26"/>
        <v>1640.6</v>
      </c>
      <c r="S102" s="106">
        <f t="shared" ref="S102" si="27">IF($C$83="Totaalniveau","",S88-(SUM(S89:S97,S99:S101)*S88))</f>
        <v>1640.6</v>
      </c>
      <c r="T102" s="338">
        <f>IF($C$83="Totaalniveau","",T88-(SUM(T89:T97,T99:T101)))</f>
        <v>1</v>
      </c>
      <c r="U102" s="4"/>
      <c r="V102" s="4"/>
      <c r="W102" s="4"/>
      <c r="X102" s="4"/>
      <c r="Y102" s="4"/>
      <c r="Z102" s="4"/>
      <c r="AA102" s="4"/>
      <c r="AB102" s="4"/>
      <c r="AC102" s="4"/>
      <c r="AD102" s="4"/>
      <c r="AE102" s="4"/>
      <c r="AF102" s="4"/>
      <c r="AG102" s="5"/>
    </row>
    <row r="103" spans="2:33" x14ac:dyDescent="0.15">
      <c r="B103" s="101"/>
      <c r="C103" s="130"/>
      <c r="D103" s="6"/>
      <c r="E103" s="6"/>
      <c r="F103" s="6"/>
      <c r="G103" s="6"/>
      <c r="H103" s="6"/>
      <c r="I103" s="6"/>
      <c r="J103" s="6"/>
      <c r="K103" s="6"/>
      <c r="L103" s="6"/>
      <c r="M103" s="6"/>
      <c r="N103" s="6"/>
      <c r="O103" s="6"/>
      <c r="P103" s="6"/>
      <c r="Q103" s="6"/>
      <c r="R103" s="6"/>
      <c r="S103" s="6"/>
      <c r="T103" s="6"/>
      <c r="U103" s="4"/>
      <c r="V103" s="4"/>
      <c r="W103" s="4"/>
      <c r="X103" s="4"/>
      <c r="Y103" s="4"/>
      <c r="Z103" s="4"/>
      <c r="AA103" s="4"/>
      <c r="AB103" s="4"/>
      <c r="AC103" s="4"/>
      <c r="AD103" s="4"/>
      <c r="AE103" s="4"/>
      <c r="AF103" s="4"/>
      <c r="AG103" s="5"/>
    </row>
    <row r="104" spans="2:33" s="240" customFormat="1" x14ac:dyDescent="0.15">
      <c r="B104" s="136" t="s">
        <v>127</v>
      </c>
      <c r="C104" s="302" t="str">
        <f>IF(SUM(D$20:$S20)&gt;0,SUMPRODUCT(D$20:S$20,D104:S104),"")</f>
        <v/>
      </c>
      <c r="D104" s="303">
        <f>IF(D102="","",D102/D88)</f>
        <v>0.87358892438764635</v>
      </c>
      <c r="E104" s="303">
        <f>IF(E102="","",E102/E88)</f>
        <v>0.87358892438764635</v>
      </c>
      <c r="F104" s="303">
        <f>IF(F102="","",F102/F88)</f>
        <v>0.87358892438764635</v>
      </c>
      <c r="G104" s="303">
        <f t="shared" ref="G104:K104" si="28">IF(G102="","",G102/G88)</f>
        <v>0.87358892438764635</v>
      </c>
      <c r="H104" s="303">
        <f t="shared" si="28"/>
        <v>0.87358892438764635</v>
      </c>
      <c r="I104" s="303">
        <f t="shared" si="28"/>
        <v>0.87358892438764635</v>
      </c>
      <c r="J104" s="303">
        <f t="shared" si="28"/>
        <v>0.87358892438764635</v>
      </c>
      <c r="K104" s="303">
        <f t="shared" si="28"/>
        <v>0.87358892438764635</v>
      </c>
      <c r="L104" s="303">
        <f t="shared" ref="L104:S104" si="29">IF(L102="","",L102/L88)</f>
        <v>0.87358892438764635</v>
      </c>
      <c r="M104" s="303">
        <f t="shared" si="29"/>
        <v>0.87358892438764635</v>
      </c>
      <c r="N104" s="303">
        <f t="shared" si="29"/>
        <v>0.87358892438764635</v>
      </c>
      <c r="O104" s="303">
        <f>IF(O102="","",O102/O88)</f>
        <v>0.87358892438764635</v>
      </c>
      <c r="P104" s="303">
        <f t="shared" si="29"/>
        <v>0.87358892438764635</v>
      </c>
      <c r="Q104" s="303">
        <f t="shared" si="29"/>
        <v>0.87358892438764635</v>
      </c>
      <c r="R104" s="303">
        <f t="shared" si="29"/>
        <v>0.87358892438764635</v>
      </c>
      <c r="S104" s="303">
        <f t="shared" si="29"/>
        <v>0.87358892438764635</v>
      </c>
      <c r="T104" s="303">
        <f>IF(T102="","",T102/T88)</f>
        <v>1</v>
      </c>
      <c r="U104" s="28"/>
      <c r="V104" s="28"/>
      <c r="W104" s="28"/>
      <c r="X104" s="28"/>
      <c r="Y104" s="28"/>
      <c r="Z104" s="28"/>
      <c r="AA104" s="28"/>
      <c r="AB104" s="28"/>
      <c r="AC104" s="28"/>
      <c r="AD104" s="28"/>
      <c r="AE104" s="28"/>
      <c r="AF104" s="28"/>
      <c r="AG104" s="304"/>
    </row>
    <row r="105" spans="2:33" x14ac:dyDescent="0.15">
      <c r="B105" s="101"/>
      <c r="C105" s="130"/>
      <c r="D105" s="6"/>
      <c r="E105" s="6"/>
      <c r="F105" s="6"/>
      <c r="G105" s="6"/>
      <c r="H105" s="6"/>
      <c r="I105" s="6"/>
      <c r="J105" s="6"/>
      <c r="K105" s="6"/>
      <c r="L105" s="6"/>
      <c r="M105" s="6"/>
      <c r="N105" s="6"/>
      <c r="O105" s="6"/>
      <c r="P105" s="6"/>
      <c r="Q105" s="6"/>
      <c r="R105" s="6"/>
      <c r="S105" s="6"/>
      <c r="T105" s="6"/>
      <c r="U105" s="4"/>
      <c r="V105" s="4"/>
      <c r="W105" s="4"/>
      <c r="X105" s="4"/>
      <c r="Y105" s="4"/>
      <c r="Z105" s="4"/>
      <c r="AA105" s="4"/>
      <c r="AB105" s="4"/>
      <c r="AC105" s="4"/>
      <c r="AD105" s="4"/>
      <c r="AE105" s="4"/>
      <c r="AF105" s="4"/>
      <c r="AG105" s="5"/>
    </row>
    <row r="106" spans="2:33" x14ac:dyDescent="0.15">
      <c r="B106" s="129" t="s">
        <v>128</v>
      </c>
      <c r="C106" s="391">
        <f>SUM(D106:T106)</f>
        <v>0</v>
      </c>
      <c r="D106" s="392">
        <f>D102*D19</f>
        <v>0</v>
      </c>
      <c r="E106" s="392">
        <f t="shared" ref="E106:S106" si="30">E102*E19</f>
        <v>0</v>
      </c>
      <c r="F106" s="392">
        <f t="shared" si="30"/>
        <v>0</v>
      </c>
      <c r="G106" s="392">
        <f t="shared" si="30"/>
        <v>0</v>
      </c>
      <c r="H106" s="392">
        <f t="shared" si="30"/>
        <v>0</v>
      </c>
      <c r="I106" s="392">
        <f t="shared" si="30"/>
        <v>0</v>
      </c>
      <c r="J106" s="392">
        <f t="shared" si="30"/>
        <v>0</v>
      </c>
      <c r="K106" s="392">
        <f t="shared" si="30"/>
        <v>0</v>
      </c>
      <c r="L106" s="392">
        <f t="shared" si="30"/>
        <v>0</v>
      </c>
      <c r="M106" s="392">
        <f t="shared" si="30"/>
        <v>0</v>
      </c>
      <c r="N106" s="392">
        <f t="shared" si="30"/>
        <v>0</v>
      </c>
      <c r="O106" s="392">
        <f t="shared" si="30"/>
        <v>0</v>
      </c>
      <c r="P106" s="392">
        <f t="shared" si="30"/>
        <v>0</v>
      </c>
      <c r="Q106" s="392">
        <f t="shared" si="30"/>
        <v>0</v>
      </c>
      <c r="R106" s="392">
        <f>R102*R19</f>
        <v>0</v>
      </c>
      <c r="S106" s="392">
        <f t="shared" si="30"/>
        <v>0</v>
      </c>
      <c r="T106" s="414"/>
      <c r="U106" s="6"/>
      <c r="V106" s="445" t="s">
        <v>129</v>
      </c>
      <c r="W106" s="446"/>
      <c r="X106" s="446"/>
      <c r="Y106" s="446"/>
      <c r="Z106" s="446"/>
      <c r="AA106" s="446"/>
      <c r="AB106" s="446"/>
      <c r="AC106" s="446"/>
      <c r="AD106" s="446"/>
      <c r="AE106" s="446"/>
      <c r="AF106" s="446"/>
      <c r="AG106" s="447"/>
    </row>
    <row r="107" spans="2:33" x14ac:dyDescent="0.15">
      <c r="B107" s="4"/>
      <c r="C107" s="184"/>
      <c r="D107" s="184"/>
      <c r="E107" s="4"/>
      <c r="F107" s="4"/>
      <c r="G107" s="4"/>
      <c r="H107" s="4"/>
      <c r="I107" s="4"/>
      <c r="J107" s="4"/>
      <c r="K107" s="4"/>
      <c r="L107" s="4"/>
      <c r="M107" s="4"/>
      <c r="N107" s="4"/>
      <c r="O107" s="4"/>
      <c r="P107" s="4"/>
      <c r="Q107" s="4"/>
      <c r="R107" s="4"/>
      <c r="S107" s="4"/>
      <c r="T107" s="4"/>
      <c r="U107" s="4"/>
      <c r="V107" s="4"/>
      <c r="W107" s="4"/>
      <c r="X107" s="4"/>
    </row>
    <row r="108" spans="2:33" x14ac:dyDescent="0.15">
      <c r="B108" s="120" t="s">
        <v>130</v>
      </c>
      <c r="C108" s="121"/>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2"/>
      <c r="AC108" s="122"/>
      <c r="AD108" s="122"/>
      <c r="AE108" s="122"/>
      <c r="AF108" s="122"/>
      <c r="AG108" s="123"/>
    </row>
    <row r="109" spans="2:33" x14ac:dyDescent="0.15">
      <c r="B109" s="137"/>
      <c r="C109" s="185"/>
      <c r="D109" s="18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6"/>
    </row>
    <row r="110" spans="2:33" x14ac:dyDescent="0.15">
      <c r="B110" s="178"/>
      <c r="C110" s="124" t="s">
        <v>131</v>
      </c>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5"/>
    </row>
    <row r="111" spans="2:33" x14ac:dyDescent="0.15">
      <c r="B111" s="118"/>
      <c r="C111" s="18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5"/>
    </row>
    <row r="112" spans="2:33" x14ac:dyDescent="0.15">
      <c r="B112" s="132" t="s">
        <v>132</v>
      </c>
      <c r="C112" s="110"/>
      <c r="G112" s="8" t="s">
        <v>395</v>
      </c>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10"/>
      <c r="AG112" s="5"/>
    </row>
    <row r="113" spans="2:33" ht="11.25" thickBot="1" x14ac:dyDescent="0.2">
      <c r="B113" s="166" t="s">
        <v>133</v>
      </c>
      <c r="C113" s="111"/>
      <c r="G113" s="8" t="s">
        <v>395</v>
      </c>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10"/>
      <c r="AG113" s="5"/>
    </row>
    <row r="114" spans="2:33" ht="11.25" thickTop="1" x14ac:dyDescent="0.15">
      <c r="B114" s="186" t="s">
        <v>134</v>
      </c>
      <c r="C114" s="187">
        <f>SUM(C112:C113)</f>
        <v>0</v>
      </c>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5"/>
    </row>
    <row r="115" spans="2:33" x14ac:dyDescent="0.15">
      <c r="B115" s="188"/>
      <c r="C115" s="145"/>
      <c r="D115" s="189"/>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7"/>
    </row>
    <row r="116" spans="2:33" x14ac:dyDescent="0.15">
      <c r="B116" s="115"/>
      <c r="C116" s="115"/>
      <c r="D116" s="115"/>
      <c r="E116" s="115"/>
      <c r="F116" s="115"/>
      <c r="G116" s="115"/>
      <c r="H116" s="115"/>
      <c r="I116" s="115"/>
      <c r="J116" s="115"/>
      <c r="K116" s="115"/>
      <c r="L116" s="115"/>
      <c r="M116" s="115"/>
      <c r="N116" s="115"/>
      <c r="O116" s="115"/>
      <c r="P116" s="115"/>
      <c r="Q116" s="115"/>
      <c r="R116" s="115"/>
      <c r="S116" s="115"/>
      <c r="T116" s="115"/>
    </row>
    <row r="117" spans="2:33" x14ac:dyDescent="0.15">
      <c r="B117" s="120" t="s">
        <v>135</v>
      </c>
      <c r="C117" s="121"/>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2"/>
      <c r="AC117" s="122"/>
      <c r="AD117" s="122"/>
      <c r="AE117" s="122"/>
      <c r="AF117" s="122"/>
      <c r="AG117" s="123"/>
    </row>
    <row r="118" spans="2:33" ht="11.25" x14ac:dyDescent="0.2">
      <c r="B118" s="190"/>
      <c r="C118" s="184"/>
      <c r="D118" s="18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5"/>
    </row>
    <row r="119" spans="2:33" x14ac:dyDescent="0.15">
      <c r="B119" s="178"/>
      <c r="C119" s="124" t="s">
        <v>136</v>
      </c>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124"/>
      <c r="AF119" s="124"/>
      <c r="AG119" s="125"/>
    </row>
    <row r="120" spans="2:33" x14ac:dyDescent="0.15">
      <c r="B120" s="118"/>
      <c r="C120" s="184"/>
      <c r="D120" s="18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5"/>
    </row>
    <row r="121" spans="2:33" x14ac:dyDescent="0.15">
      <c r="B121" s="191" t="s">
        <v>137</v>
      </c>
      <c r="C121" s="11"/>
      <c r="D121" s="184"/>
      <c r="E121" s="213"/>
      <c r="F121" s="4"/>
      <c r="G121" s="8" t="s">
        <v>75</v>
      </c>
      <c r="H121" s="8"/>
      <c r="I121" s="9"/>
      <c r="J121" s="9"/>
      <c r="K121" s="9"/>
      <c r="L121" s="9"/>
      <c r="M121" s="9"/>
      <c r="N121" s="9"/>
      <c r="O121" s="9"/>
      <c r="P121" s="9"/>
      <c r="Q121" s="9"/>
      <c r="R121" s="9"/>
      <c r="S121" s="9"/>
      <c r="T121" s="9"/>
      <c r="U121" s="9"/>
      <c r="V121" s="9"/>
      <c r="W121" s="9"/>
      <c r="X121" s="9"/>
      <c r="Y121" s="9"/>
      <c r="Z121" s="9"/>
      <c r="AA121" s="9"/>
      <c r="AB121" s="9"/>
      <c r="AC121" s="9"/>
      <c r="AD121" s="9"/>
      <c r="AE121" s="9"/>
      <c r="AF121" s="10"/>
      <c r="AG121" s="5"/>
    </row>
    <row r="122" spans="2:33" x14ac:dyDescent="0.15">
      <c r="B122" s="191" t="s">
        <v>138</v>
      </c>
      <c r="C122" s="11"/>
      <c r="D122" s="184"/>
      <c r="E122" s="213"/>
      <c r="F122" s="4"/>
      <c r="G122" s="8" t="s">
        <v>75</v>
      </c>
      <c r="H122" s="8"/>
      <c r="I122" s="9"/>
      <c r="J122" s="9"/>
      <c r="K122" s="9"/>
      <c r="L122" s="9"/>
      <c r="M122" s="9"/>
      <c r="N122" s="9"/>
      <c r="O122" s="9"/>
      <c r="P122" s="9"/>
      <c r="Q122" s="9"/>
      <c r="R122" s="9"/>
      <c r="S122" s="9"/>
      <c r="T122" s="9"/>
      <c r="U122" s="9"/>
      <c r="V122" s="9"/>
      <c r="W122" s="9"/>
      <c r="X122" s="9"/>
      <c r="Y122" s="9"/>
      <c r="Z122" s="9"/>
      <c r="AA122" s="9"/>
      <c r="AB122" s="9"/>
      <c r="AC122" s="9"/>
      <c r="AD122" s="9"/>
      <c r="AE122" s="9"/>
      <c r="AF122" s="10"/>
      <c r="AG122" s="5"/>
    </row>
    <row r="123" spans="2:33" ht="11.25" thickBot="1" x14ac:dyDescent="0.2">
      <c r="B123" s="192" t="s">
        <v>139</v>
      </c>
      <c r="C123" s="211"/>
      <c r="D123" s="222"/>
      <c r="E123" s="222"/>
      <c r="F123" s="4"/>
      <c r="G123" s="8" t="s">
        <v>75</v>
      </c>
      <c r="H123" s="8"/>
      <c r="I123" s="9"/>
      <c r="J123" s="9"/>
      <c r="K123" s="9"/>
      <c r="L123" s="9"/>
      <c r="M123" s="9"/>
      <c r="N123" s="9"/>
      <c r="O123" s="9"/>
      <c r="P123" s="9"/>
      <c r="Q123" s="9"/>
      <c r="R123" s="9"/>
      <c r="S123" s="9"/>
      <c r="T123" s="9"/>
      <c r="U123" s="9"/>
      <c r="V123" s="9"/>
      <c r="W123" s="9"/>
      <c r="X123" s="9"/>
      <c r="Y123" s="9"/>
      <c r="Z123" s="9"/>
      <c r="AA123" s="9"/>
      <c r="AB123" s="9"/>
      <c r="AC123" s="9"/>
      <c r="AD123" s="9"/>
      <c r="AE123" s="9"/>
      <c r="AF123" s="10"/>
      <c r="AG123" s="5"/>
    </row>
    <row r="124" spans="2:33" ht="11.25" thickTop="1" x14ac:dyDescent="0.15">
      <c r="B124" s="193" t="s">
        <v>140</v>
      </c>
      <c r="C124" s="223">
        <f>SUM(C121:C123)</f>
        <v>0</v>
      </c>
      <c r="D124" s="184"/>
      <c r="E124" s="213"/>
      <c r="F124" s="4"/>
      <c r="G124" s="146"/>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5"/>
    </row>
    <row r="125" spans="2:33" x14ac:dyDescent="0.15">
      <c r="B125" s="134"/>
      <c r="C125" s="184"/>
      <c r="D125" s="184"/>
      <c r="E125" s="213"/>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5"/>
    </row>
    <row r="126" spans="2:33" x14ac:dyDescent="0.15">
      <c r="B126" s="132" t="s">
        <v>141</v>
      </c>
      <c r="C126" s="211"/>
      <c r="D126" s="222"/>
      <c r="E126" s="222"/>
      <c r="F126" s="4"/>
      <c r="G126" s="8" t="s">
        <v>75</v>
      </c>
      <c r="H126" s="8"/>
      <c r="I126" s="9"/>
      <c r="J126" s="9"/>
      <c r="K126" s="9"/>
      <c r="L126" s="9"/>
      <c r="M126" s="9"/>
      <c r="N126" s="9"/>
      <c r="O126" s="9"/>
      <c r="P126" s="9"/>
      <c r="Q126" s="9"/>
      <c r="R126" s="9"/>
      <c r="S126" s="9"/>
      <c r="T126" s="9"/>
      <c r="U126" s="9"/>
      <c r="V126" s="9"/>
      <c r="W126" s="9"/>
      <c r="X126" s="9"/>
      <c r="Y126" s="9"/>
      <c r="Z126" s="9"/>
      <c r="AA126" s="9"/>
      <c r="AB126" s="9"/>
      <c r="AC126" s="9"/>
      <c r="AD126" s="9"/>
      <c r="AE126" s="9"/>
      <c r="AF126" s="10"/>
      <c r="AG126" s="5"/>
    </row>
    <row r="127" spans="2:33" x14ac:dyDescent="0.15">
      <c r="B127" s="194"/>
      <c r="C127" s="184"/>
      <c r="D127" s="184"/>
      <c r="E127" s="213"/>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5"/>
    </row>
    <row r="128" spans="2:33" x14ac:dyDescent="0.15">
      <c r="B128" s="132" t="s">
        <v>142</v>
      </c>
      <c r="C128" s="211"/>
      <c r="D128" s="184"/>
      <c r="E128" s="213"/>
      <c r="F128" s="4"/>
      <c r="G128" s="8" t="s">
        <v>75</v>
      </c>
      <c r="H128" s="8"/>
      <c r="I128" s="9"/>
      <c r="J128" s="9"/>
      <c r="K128" s="9"/>
      <c r="L128" s="9"/>
      <c r="M128" s="9"/>
      <c r="N128" s="9"/>
      <c r="O128" s="9"/>
      <c r="P128" s="9"/>
      <c r="Q128" s="9"/>
      <c r="R128" s="9"/>
      <c r="S128" s="9"/>
      <c r="T128" s="9"/>
      <c r="U128" s="9"/>
      <c r="V128" s="9"/>
      <c r="W128" s="9"/>
      <c r="X128" s="9"/>
      <c r="Y128" s="9"/>
      <c r="Z128" s="9"/>
      <c r="AA128" s="9"/>
      <c r="AB128" s="9"/>
      <c r="AC128" s="9"/>
      <c r="AD128" s="9"/>
      <c r="AE128" s="9"/>
      <c r="AF128" s="10"/>
      <c r="AG128" s="5"/>
    </row>
    <row r="129" spans="2:33" x14ac:dyDescent="0.15">
      <c r="B129" s="101"/>
      <c r="C129" s="145"/>
      <c r="D129" s="183"/>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7"/>
    </row>
    <row r="130" spans="2:33" x14ac:dyDescent="0.15">
      <c r="B130" s="115"/>
      <c r="C130" s="214"/>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row>
    <row r="131" spans="2:33" x14ac:dyDescent="0.15">
      <c r="B131" s="120" t="s">
        <v>143</v>
      </c>
      <c r="C131" s="121"/>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2"/>
      <c r="AC131" s="122"/>
      <c r="AD131" s="122"/>
      <c r="AE131" s="122"/>
      <c r="AF131" s="122"/>
      <c r="AG131" s="123"/>
    </row>
    <row r="132" spans="2:33" ht="11.25" x14ac:dyDescent="0.2">
      <c r="B132" s="190"/>
      <c r="C132" s="184"/>
      <c r="D132" s="18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5"/>
    </row>
    <row r="133" spans="2:33" x14ac:dyDescent="0.15">
      <c r="B133" s="178"/>
      <c r="C133" s="215" t="s">
        <v>73</v>
      </c>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4"/>
      <c r="AC133" s="124"/>
      <c r="AD133" s="124"/>
      <c r="AE133" s="124"/>
      <c r="AF133" s="124"/>
      <c r="AG133" s="125"/>
    </row>
    <row r="134" spans="2:33" ht="12" customHeight="1" x14ac:dyDescent="0.15">
      <c r="B134" s="118"/>
      <c r="C134" s="184"/>
      <c r="D134" s="18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5"/>
    </row>
    <row r="135" spans="2:33" x14ac:dyDescent="0.15">
      <c r="B135" s="132" t="s">
        <v>144</v>
      </c>
      <c r="C135" s="211"/>
      <c r="D135" s="184"/>
      <c r="E135" s="4"/>
      <c r="F135" s="4"/>
      <c r="G135" s="8" t="s">
        <v>145</v>
      </c>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10"/>
      <c r="AG135" s="5"/>
    </row>
    <row r="136" spans="2:33" x14ac:dyDescent="0.15">
      <c r="B136" s="132" t="s">
        <v>146</v>
      </c>
      <c r="C136" s="211"/>
      <c r="D136" s="184"/>
      <c r="E136" s="4"/>
      <c r="F136" s="4"/>
      <c r="G136" s="8" t="s">
        <v>147</v>
      </c>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10"/>
      <c r="AG136" s="5"/>
    </row>
    <row r="137" spans="2:33" ht="11.25" thickBot="1" x14ac:dyDescent="0.2">
      <c r="B137" s="132" t="s">
        <v>148</v>
      </c>
      <c r="C137" s="211"/>
      <c r="D137" s="184"/>
      <c r="E137" s="4"/>
      <c r="F137" s="4"/>
      <c r="G137" s="8" t="s">
        <v>149</v>
      </c>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10"/>
      <c r="AG137" s="5"/>
    </row>
    <row r="138" spans="2:33" ht="11.25" thickTop="1" x14ac:dyDescent="0.15">
      <c r="B138" s="186" t="s">
        <v>150</v>
      </c>
      <c r="C138" s="212">
        <f>SUM(C135:C137)</f>
        <v>0</v>
      </c>
      <c r="D138" s="18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G138" s="5"/>
    </row>
    <row r="139" spans="2:33" x14ac:dyDescent="0.15">
      <c r="B139" s="188"/>
      <c r="C139" s="195"/>
      <c r="D139" s="183"/>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7"/>
    </row>
    <row r="140" spans="2:33" x14ac:dyDescent="0.15">
      <c r="B140" s="196"/>
      <c r="C140" s="174"/>
      <c r="D140" s="18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row>
    <row r="141" spans="2:33" x14ac:dyDescent="0.15">
      <c r="B141" s="197" t="s">
        <v>151</v>
      </c>
      <c r="C141" s="198"/>
      <c r="D141" s="198"/>
      <c r="E141" s="198"/>
      <c r="F141" s="198"/>
      <c r="G141" s="198"/>
      <c r="H141" s="198"/>
      <c r="I141" s="198"/>
      <c r="J141" s="198"/>
      <c r="K141" s="198"/>
      <c r="L141" s="198"/>
      <c r="M141" s="198"/>
      <c r="N141" s="198"/>
      <c r="O141" s="198"/>
      <c r="P141" s="198"/>
      <c r="Q141" s="198"/>
      <c r="R141" s="198"/>
      <c r="S141" s="198"/>
      <c r="T141" s="198"/>
      <c r="U141" s="198"/>
      <c r="V141" s="198"/>
      <c r="W141" s="198"/>
      <c r="X141" s="198"/>
      <c r="Y141" s="198"/>
      <c r="Z141" s="198"/>
      <c r="AA141" s="198"/>
      <c r="AB141" s="198"/>
      <c r="AC141" s="198"/>
      <c r="AD141" s="198"/>
      <c r="AE141" s="198"/>
      <c r="AF141" s="198"/>
      <c r="AG141" s="199"/>
    </row>
    <row r="142" spans="2:33" x14ac:dyDescent="0.15">
      <c r="B142" s="118"/>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5"/>
    </row>
    <row r="143" spans="2:33" ht="31.5" x14ac:dyDescent="0.15">
      <c r="B143" s="99" t="s">
        <v>152</v>
      </c>
      <c r="C143" s="13" t="s">
        <v>153</v>
      </c>
      <c r="E143" s="13" t="s">
        <v>154</v>
      </c>
      <c r="F143" s="12"/>
      <c r="G143" s="434"/>
      <c r="H143" s="434"/>
      <c r="I143" s="434"/>
      <c r="J143" s="12"/>
      <c r="K143" s="200"/>
      <c r="L143" s="12"/>
      <c r="M143" s="13"/>
      <c r="N143" s="12"/>
      <c r="O143" s="12"/>
      <c r="P143" s="12"/>
      <c r="Q143" s="12"/>
      <c r="R143" s="12"/>
      <c r="S143" s="12"/>
      <c r="T143" s="12"/>
      <c r="U143" s="12"/>
      <c r="V143" s="12"/>
      <c r="W143" s="12"/>
      <c r="X143" s="12"/>
      <c r="Y143" s="12"/>
      <c r="Z143" s="12"/>
      <c r="AA143" s="12"/>
      <c r="AG143" s="201"/>
    </row>
    <row r="144" spans="2:33" ht="11.25" customHeight="1" x14ac:dyDescent="0.15">
      <c r="B144" s="235" t="s">
        <v>155</v>
      </c>
      <c r="C144" s="236">
        <f>100%-SUM(C124,C126,C128)</f>
        <v>1</v>
      </c>
      <c r="D144" s="100"/>
      <c r="E144" s="238"/>
      <c r="F144" s="4"/>
      <c r="G144" s="435"/>
      <c r="H144" s="435"/>
      <c r="I144" s="435"/>
      <c r="J144" s="4"/>
      <c r="K144" s="203"/>
      <c r="L144" s="4"/>
      <c r="M144" s="203"/>
      <c r="N144" s="182"/>
      <c r="O144" s="182"/>
      <c r="P144" s="182"/>
      <c r="Q144" s="182"/>
      <c r="R144" s="182"/>
      <c r="S144" s="182"/>
      <c r="T144" s="182"/>
      <c r="U144" s="182"/>
      <c r="V144" s="182"/>
      <c r="W144" s="182"/>
      <c r="X144" s="182"/>
      <c r="Y144" s="182"/>
      <c r="Z144" s="182"/>
      <c r="AA144" s="182"/>
      <c r="AG144" s="5"/>
    </row>
    <row r="145" spans="2:33" ht="11.25" customHeight="1" x14ac:dyDescent="0.3">
      <c r="B145" s="235" t="str">
        <f>B124</f>
        <v>Totale overheadkosten (% van totale kosten)</v>
      </c>
      <c r="C145" s="236">
        <f>C124</f>
        <v>0</v>
      </c>
      <c r="D145" s="237"/>
      <c r="E145" s="236">
        <f>C145/$C$144</f>
        <v>0</v>
      </c>
      <c r="F145" s="4"/>
      <c r="G145" s="146"/>
      <c r="H145" s="3"/>
      <c r="I145" s="3"/>
      <c r="J145" s="4"/>
      <c r="K145" s="203"/>
      <c r="L145" s="4"/>
      <c r="M145" s="203"/>
      <c r="N145" s="182"/>
      <c r="O145" s="182"/>
      <c r="P145" s="182"/>
      <c r="Q145" s="182"/>
      <c r="R145" s="182"/>
      <c r="S145" s="182"/>
      <c r="T145" s="182"/>
      <c r="U145" s="182"/>
      <c r="V145" s="182"/>
      <c r="W145" s="182"/>
      <c r="X145" s="182"/>
      <c r="Y145" s="182"/>
      <c r="Z145"/>
      <c r="AA145" s="182"/>
      <c r="AG145" s="5"/>
    </row>
    <row r="146" spans="2:33" ht="11.25" customHeight="1" x14ac:dyDescent="0.15">
      <c r="B146" s="235" t="str">
        <f>B126</f>
        <v>Kosten voor vastgoed gerelateerd aan dit product (% van totale kosten)</v>
      </c>
      <c r="C146" s="236">
        <f>C126</f>
        <v>0</v>
      </c>
      <c r="D146" s="237"/>
      <c r="E146" s="236">
        <f>C146/$C$144</f>
        <v>0</v>
      </c>
      <c r="F146" s="4"/>
      <c r="G146" s="3"/>
      <c r="H146" s="3"/>
      <c r="I146" s="3"/>
      <c r="J146" s="4"/>
      <c r="K146" s="203"/>
      <c r="L146" s="4"/>
      <c r="M146" s="203"/>
      <c r="N146" s="182"/>
      <c r="O146" s="182"/>
      <c r="P146" s="182"/>
      <c r="Q146" s="182"/>
      <c r="R146" s="182"/>
      <c r="S146" s="182"/>
      <c r="T146" s="182"/>
      <c r="U146" s="182"/>
      <c r="V146" s="182"/>
      <c r="W146" s="182"/>
      <c r="X146" s="182"/>
      <c r="Y146" s="182"/>
      <c r="Z146" s="182"/>
      <c r="AA146" s="182"/>
      <c r="AG146" s="5"/>
    </row>
    <row r="147" spans="2:33" ht="11.25" customHeight="1" x14ac:dyDescent="0.15">
      <c r="B147" s="235" t="str">
        <f>B128</f>
        <v>Overige materiële personele kosten (% van totale kosten)</v>
      </c>
      <c r="C147" s="236">
        <f>C128</f>
        <v>0</v>
      </c>
      <c r="D147" s="237"/>
      <c r="E147" s="236">
        <f>C147/$C$144</f>
        <v>0</v>
      </c>
      <c r="F147" s="4"/>
      <c r="G147" s="3"/>
      <c r="H147" s="3"/>
      <c r="I147" s="3"/>
      <c r="J147" s="4"/>
      <c r="K147" s="203"/>
      <c r="L147" s="4"/>
      <c r="M147" s="203"/>
      <c r="N147" s="182"/>
      <c r="O147" s="182"/>
      <c r="P147" s="182"/>
      <c r="Q147" s="182"/>
      <c r="R147" s="182"/>
      <c r="S147" s="182"/>
      <c r="T147" s="182"/>
      <c r="U147" s="182"/>
      <c r="V147" s="182"/>
      <c r="W147" s="182"/>
      <c r="X147" s="182"/>
      <c r="Y147" s="182"/>
      <c r="Z147" s="182"/>
      <c r="AA147" s="182"/>
      <c r="AG147" s="5"/>
    </row>
    <row r="148" spans="2:33" ht="11.25" customHeight="1" x14ac:dyDescent="0.15">
      <c r="B148" s="101"/>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7"/>
    </row>
    <row r="149" spans="2:33" ht="18.600000000000001" customHeight="1" x14ac:dyDescent="0.15"/>
    <row r="150" spans="2:33" x14ac:dyDescent="0.15">
      <c r="B150" s="197" t="s">
        <v>156</v>
      </c>
      <c r="C150" s="198"/>
      <c r="D150" s="198"/>
      <c r="E150" s="198"/>
      <c r="F150" s="198"/>
      <c r="G150" s="198"/>
      <c r="H150" s="198"/>
      <c r="I150" s="198"/>
      <c r="J150" s="198"/>
      <c r="K150" s="198"/>
      <c r="L150" s="198"/>
      <c r="M150" s="198"/>
      <c r="N150" s="198"/>
      <c r="O150" s="198"/>
      <c r="P150" s="198"/>
      <c r="Q150" s="198"/>
      <c r="R150" s="198"/>
      <c r="S150" s="198"/>
      <c r="T150" s="198"/>
      <c r="U150" s="198"/>
      <c r="V150" s="198"/>
      <c r="W150" s="198"/>
      <c r="X150" s="198"/>
      <c r="Y150" s="198"/>
      <c r="Z150" s="198"/>
      <c r="AA150" s="198"/>
      <c r="AB150" s="198"/>
      <c r="AC150" s="198"/>
      <c r="AD150" s="198"/>
      <c r="AE150" s="198"/>
      <c r="AF150" s="198"/>
      <c r="AG150" s="199"/>
    </row>
    <row r="151" spans="2:33" ht="11.25" x14ac:dyDescent="0.2">
      <c r="B151" s="190"/>
      <c r="C151" s="380"/>
      <c r="D151" s="380"/>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5"/>
    </row>
    <row r="152" spans="2:33" ht="42" x14ac:dyDescent="0.15">
      <c r="B152" s="118"/>
      <c r="C152" s="13" t="s">
        <v>157</v>
      </c>
      <c r="D152" s="13" t="s">
        <v>158</v>
      </c>
      <c r="E152" s="13" t="s">
        <v>159</v>
      </c>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5"/>
    </row>
    <row r="153" spans="2:33" x14ac:dyDescent="0.15">
      <c r="B153" s="132" t="s">
        <v>160</v>
      </c>
      <c r="C153" s="357"/>
      <c r="D153" s="383"/>
      <c r="E153" s="385">
        <f>C153*D153</f>
        <v>0</v>
      </c>
      <c r="F153" s="4"/>
      <c r="G153" s="8" t="s">
        <v>161</v>
      </c>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10"/>
      <c r="AG153" s="5"/>
    </row>
    <row r="154" spans="2:33" x14ac:dyDescent="0.15">
      <c r="B154" s="132" t="s">
        <v>162</v>
      </c>
      <c r="C154" s="357"/>
      <c r="D154" s="383"/>
      <c r="E154" s="385">
        <f>C154*D154</f>
        <v>0</v>
      </c>
      <c r="F154" s="4"/>
      <c r="G154" s="8" t="s">
        <v>163</v>
      </c>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10"/>
      <c r="AG154" s="5"/>
    </row>
    <row r="155" spans="2:33" ht="10.5" customHeight="1" thickBot="1" x14ac:dyDescent="0.2">
      <c r="B155" s="378" t="s">
        <v>164</v>
      </c>
      <c r="C155" s="357"/>
      <c r="D155" s="383"/>
      <c r="E155" s="386">
        <f>C155*D155</f>
        <v>0</v>
      </c>
      <c r="F155" s="4"/>
      <c r="G155" s="425" t="s">
        <v>165</v>
      </c>
      <c r="H155" s="426"/>
      <c r="I155" s="426"/>
      <c r="J155" s="426"/>
      <c r="K155" s="426"/>
      <c r="L155" s="426"/>
      <c r="M155" s="426"/>
      <c r="N155" s="426"/>
      <c r="O155" s="426"/>
      <c r="P155" s="426"/>
      <c r="Q155" s="426"/>
      <c r="R155" s="426"/>
      <c r="S155" s="426"/>
      <c r="T155" s="426"/>
      <c r="U155" s="426"/>
      <c r="V155" s="426"/>
      <c r="W155" s="426"/>
      <c r="X155" s="426"/>
      <c r="Y155" s="426"/>
      <c r="Z155" s="426"/>
      <c r="AA155" s="426"/>
      <c r="AB155" s="426"/>
      <c r="AC155" s="426"/>
      <c r="AD155" s="426"/>
      <c r="AE155" s="426"/>
      <c r="AF155" s="427"/>
      <c r="AG155" s="5"/>
    </row>
    <row r="156" spans="2:33" ht="11.25" thickTop="1" x14ac:dyDescent="0.15">
      <c r="B156" s="186" t="s">
        <v>166</v>
      </c>
      <c r="C156" s="387">
        <f>SUM(C153:C155)</f>
        <v>0</v>
      </c>
      <c r="D156" s="100"/>
      <c r="E156" s="388">
        <f>SUM(E153:E155)</f>
        <v>0</v>
      </c>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G156" s="5"/>
    </row>
    <row r="157" spans="2:33" x14ac:dyDescent="0.15">
      <c r="B157" s="188"/>
      <c r="C157" s="381"/>
      <c r="D157" s="382"/>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7"/>
    </row>
    <row r="159" spans="2:33" x14ac:dyDescent="0.15"/>
    <row r="160" spans="2:33" x14ac:dyDescent="0.15"/>
    <row r="161" x14ac:dyDescent="0.15"/>
    <row r="162" x14ac:dyDescent="0.15"/>
  </sheetData>
  <sheetProtection algorithmName="SHA-512" hashValue="Nagjasp4XU/y57VTDuQjfHLb1ejCRXRRtDfTpxP4KcdlvyHK3j292/4j+oIVlxENu/eAcN4Aiw6/x+X25dd0fg==" saltValue="eoVNuOjubmaxjXsWvNKayA==" spinCount="100000" sheet="1" formatColumns="0" formatRows="0"/>
  <protectedRanges>
    <protectedRange algorithmName="SHA-512" hashValue="1vywcizgoC4Gzts3htW1KT3tf0vB+X5k2x/TxhYBVkfET6mByYLA2VBrM0ORutDf3U0XzxO8W8elgCxjk6wJfQ==" saltValue="lsZzVpG4PztiWzv0/DzoeQ==" spinCount="100000" sqref="C42 C46 C50 C70 C72:C73 C112:C113 D123:E123 D126:E126 C128 C121:C122 C83 C26 D96:T101 D89:S89 C9 D92:T92 D94:T94 D93:S93 D91:S91 T18 D19:S19 C13:C16 C10:R10 C98 C153:C155 T106 C28:T28" name="Input"/>
    <protectedRange algorithmName="SHA-512" hashValue="1vywcizgoC4Gzts3htW1KT3tf0vB+X5k2x/TxhYBVkfET6mByYLA2VBrM0ORutDf3U0XzxO8W8elgCxjk6wJfQ==" saltValue="lsZzVpG4PztiWzv0/DzoeQ==" spinCount="100000" sqref="D9:R9" name="Input_1"/>
  </protectedRanges>
  <mergeCells count="7">
    <mergeCell ref="G155:AF155"/>
    <mergeCell ref="V9:AF10"/>
    <mergeCell ref="G143:I143"/>
    <mergeCell ref="G144:I144"/>
    <mergeCell ref="V99:AG101"/>
    <mergeCell ref="V88:AG88"/>
    <mergeCell ref="V106:AG106"/>
  </mergeCells>
  <phoneticPr fontId="5" type="noConversion"/>
  <conditionalFormatting sqref="B99:B101">
    <cfRule type="expression" dxfId="26" priority="65">
      <formula>$C$83="Totaalniveau"</formula>
    </cfRule>
  </conditionalFormatting>
  <conditionalFormatting sqref="C15:C16">
    <cfRule type="expression" dxfId="25" priority="21">
      <formula>$C$46="Berekening"</formula>
    </cfRule>
  </conditionalFormatting>
  <conditionalFormatting sqref="C20">
    <cfRule type="cellIs" dxfId="24" priority="2" operator="greaterThan">
      <formula>1</formula>
    </cfRule>
    <cfRule type="cellIs" dxfId="23" priority="3" operator="lessThan">
      <formula>1</formula>
    </cfRule>
    <cfRule type="cellIs" dxfId="22" priority="4" operator="equal">
      <formula>1</formula>
    </cfRule>
  </conditionalFormatting>
  <conditionalFormatting sqref="C22">
    <cfRule type="cellIs" dxfId="21" priority="70" operator="greaterThan">
      <formula>1</formula>
    </cfRule>
    <cfRule type="cellIs" dxfId="20" priority="71" operator="lessThan">
      <formula>1</formula>
    </cfRule>
    <cfRule type="cellIs" dxfId="19" priority="72" operator="equal">
      <formula>1</formula>
    </cfRule>
  </conditionalFormatting>
  <conditionalFormatting sqref="C28">
    <cfRule type="expression" dxfId="18" priority="45">
      <formula>$C$26="Nee"</formula>
    </cfRule>
  </conditionalFormatting>
  <conditionalFormatting sqref="C50">
    <cfRule type="expression" dxfId="17" priority="68">
      <formula>$C$46="Berekening"</formula>
    </cfRule>
  </conditionalFormatting>
  <conditionalFormatting sqref="C58:C59 C61:C63 C65">
    <cfRule type="expression" dxfId="16" priority="76">
      <formula>$C$46="Opslag"</formula>
    </cfRule>
  </conditionalFormatting>
  <conditionalFormatting sqref="C69:C73">
    <cfRule type="expression" dxfId="15" priority="1">
      <formula>$C$46="Opslag"</formula>
    </cfRule>
  </conditionalFormatting>
  <conditionalFormatting sqref="C124">
    <cfRule type="cellIs" dxfId="14" priority="17" operator="greaterThan">
      <formula>1</formula>
    </cfRule>
  </conditionalFormatting>
  <conditionalFormatting sqref="D70:E70">
    <cfRule type="expression" dxfId="13" priority="28">
      <formula>$C$46="Opslag"</formula>
    </cfRule>
  </conditionalFormatting>
  <conditionalFormatting sqref="D28:S28">
    <cfRule type="expression" dxfId="12" priority="46">
      <formula>$C$26="Ja"</formula>
    </cfRule>
  </conditionalFormatting>
  <conditionalFormatting sqref="D89:S89">
    <cfRule type="expression" dxfId="11" priority="31">
      <formula>$C$83="Totaalniveau"</formula>
    </cfRule>
  </conditionalFormatting>
  <conditionalFormatting sqref="D91:S97">
    <cfRule type="expression" dxfId="10" priority="16">
      <formula>$C$83="Totaalniveau"</formula>
    </cfRule>
  </conditionalFormatting>
  <conditionalFormatting sqref="D99:T101">
    <cfRule type="expression" dxfId="9" priority="15">
      <formula>$C$83="Totaalniveau"</formula>
    </cfRule>
  </conditionalFormatting>
  <conditionalFormatting sqref="D104:T104 D106:S106">
    <cfRule type="cellIs" dxfId="8" priority="8" operator="lessThan">
      <formula>0</formula>
    </cfRule>
  </conditionalFormatting>
  <conditionalFormatting sqref="F70">
    <cfRule type="cellIs" dxfId="7" priority="25" operator="greaterThan">
      <formula>1</formula>
    </cfRule>
    <cfRule type="cellIs" dxfId="6" priority="26" operator="lessThan">
      <formula>1</formula>
    </cfRule>
    <cfRule type="cellIs" dxfId="5" priority="27" operator="equal">
      <formula>1</formula>
    </cfRule>
  </conditionalFormatting>
  <conditionalFormatting sqref="T92">
    <cfRule type="expression" dxfId="4" priority="14">
      <formula>$C$83="Totaalniveau"</formula>
    </cfRule>
  </conditionalFormatting>
  <conditionalFormatting sqref="T94:T97">
    <cfRule type="expression" dxfId="3" priority="13">
      <formula>$C$83="Totaalniveau"</formula>
    </cfRule>
  </conditionalFormatting>
  <dataValidations count="8">
    <dataValidation type="list" allowBlank="1" showInputMessage="1" showErrorMessage="1" sqref="C46" xr:uid="{061A523B-AFA2-4448-8EB3-4CE7EDB8D415}">
      <formula1>Pensioen_dropdown</formula1>
    </dataValidation>
    <dataValidation type="list" allowBlank="1" showInputMessage="1" showErrorMessage="1" sqref="C26" xr:uid="{7A5B5D96-C389-4D94-8F5E-8DCB9C8E2C0D}">
      <formula1>"Ja,Nee"</formula1>
    </dataValidation>
    <dataValidation type="decimal" allowBlank="1" showErrorMessage="1" errorTitle="Percentage" error="In dit invulveld kan een percentage worden ingevuld tussen de 0% en 100%." promptTitle="Percentage" prompt="In dit invulveld kan een percentage worden ingevuld tussen de 0% en 100%." sqref="T18" xr:uid="{11A6D2A5-6366-4D3B-955C-E96E944BC982}">
      <formula1>0</formula1>
      <formula2>1</formula2>
    </dataValidation>
    <dataValidation type="decimal" operator="greaterThan" allowBlank="1" showInputMessage="1" showErrorMessage="1" errorTitle="Bedrag" error="In dit invulveld kan een bedrag groter dan €0 worden ingevuld." sqref="C42 C59 C63 C112:C113 S13:T13 C153:C155" xr:uid="{D0AEDD34-B7D9-49D1-9090-4AEB6B37D632}">
      <formula1>0</formula1>
    </dataValidation>
    <dataValidation type="decimal" allowBlank="1" showInputMessage="1" showErrorMessage="1" errorTitle="Percentage" error="In dit invulveld kan een percentage worden ingevuld tussen de 0% en 100%." sqref="D153:E155 C50 C72:C73 C62 C135:C137 D89:S89 D91:S97 T92 T94:T97 D99:T101 C121:C123 C126 C128 C70:E70 C58 C14:C16 C28:S28" xr:uid="{4434539B-EEA8-4FA2-BA77-F44CA994F0C2}">
      <formula1>0</formula1>
      <formula2>1</formula2>
    </dataValidation>
    <dataValidation type="decimal" operator="greaterThan" allowBlank="1" showErrorMessage="1" errorTitle="Getal" error="In dit invulveld kan een getal boven de 0 worden ingevuld." promptTitle="Percentage" prompt="In dit invulveld kan een percentage worden ingevuld tussen de 0% en 100%." sqref="D19:S19" xr:uid="{AEB4AC92-499E-4731-8F1F-57C4AF19A2B4}">
      <formula1>0</formula1>
    </dataValidation>
    <dataValidation type="decimal" operator="greaterThanOrEqual" allowBlank="1" showInputMessage="1" showErrorMessage="1" errorTitle="Getal" error="In dit invulveld kan een getal groter dan 0 worden ingevuld." sqref="T106" xr:uid="{5F31ECBD-926B-4A28-B386-444C4A365C5B}">
      <formula1>0</formula1>
    </dataValidation>
    <dataValidation type="list" allowBlank="1" showInputMessage="1" showErrorMessage="1" errorTitle="Percentage" error="In dit invulveld kan gekozen worden voor het percentage voor kleine of (middel)grote ondernemers." sqref="C69" xr:uid="{E3D7266F-B868-4D03-8CF3-987CAA2DC538}">
      <mc:AlternateContent xmlns:x12ac="http://schemas.microsoft.com/office/spreadsheetml/2011/1/ac" xmlns:mc="http://schemas.openxmlformats.org/markup-compatibility/2006">
        <mc:Choice Requires="x12ac">
          <x12ac:list>"6,28%","6,78%","7,64%","8,14%"</x12ac:list>
        </mc:Choice>
        <mc:Fallback>
          <formula1>"6,28%,6,78%,7,64%,8,14%"</formula1>
        </mc:Fallback>
      </mc:AlternateContent>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05B7-803F-4CD1-B911-5128C341089B}">
  <sheetPr codeName="Sheet1">
    <tabColor theme="1" tint="-0.249977111117893"/>
  </sheetPr>
  <dimension ref="A1:BL94"/>
  <sheetViews>
    <sheetView zoomScaleNormal="100" workbookViewId="0">
      <selection activeCell="V11" sqref="V11"/>
    </sheetView>
  </sheetViews>
  <sheetFormatPr defaultColWidth="0" defaultRowHeight="16.5" zeroHeight="1" x14ac:dyDescent="0.3"/>
  <cols>
    <col min="1" max="1" width="3.5" style="239" customWidth="1"/>
    <col min="2" max="2" width="42.25" style="239" customWidth="1"/>
    <col min="3" max="3" width="8.125" style="239" customWidth="1"/>
    <col min="4" max="4" width="8.625" style="239" customWidth="1"/>
    <col min="5" max="20" width="8.125" style="239" customWidth="1"/>
    <col min="21" max="21" width="11.5" style="239" customWidth="1"/>
    <col min="22" max="22" width="8.875" style="332" customWidth="1"/>
    <col min="23" max="23" width="1.625" style="413" customWidth="1"/>
    <col min="24" max="39" width="0.875" style="413" customWidth="1"/>
    <col min="40" max="40" width="0.875" style="335" customWidth="1"/>
    <col min="41" max="41" width="0.875" style="332" customWidth="1"/>
    <col min="42" max="42" width="0.75" style="332" customWidth="1"/>
    <col min="43" max="43" width="0.75" style="239" customWidth="1"/>
    <col min="44" max="64" width="8.875" style="239" hidden="1" customWidth="1"/>
    <col min="65" max="16384" width="9" style="239" hidden="1"/>
  </cols>
  <sheetData>
    <row r="1" spans="1:40" s="249" customFormat="1" x14ac:dyDescent="0.3">
      <c r="A1" s="248" t="s">
        <v>167</v>
      </c>
      <c r="C1" s="248"/>
      <c r="W1" s="399"/>
      <c r="X1" s="399"/>
      <c r="Y1" s="399"/>
      <c r="Z1" s="399"/>
      <c r="AA1" s="399"/>
      <c r="AB1" s="399"/>
      <c r="AC1" s="399"/>
      <c r="AD1" s="399"/>
      <c r="AE1" s="399"/>
      <c r="AF1" s="399"/>
      <c r="AG1" s="399"/>
      <c r="AH1" s="399"/>
      <c r="AI1" s="399"/>
      <c r="AJ1" s="399"/>
      <c r="AK1" s="399"/>
      <c r="AL1" s="399"/>
      <c r="AM1" s="399"/>
      <c r="AN1" s="341"/>
    </row>
    <row r="2" spans="1:40" s="4" customFormat="1" ht="10.5" x14ac:dyDescent="0.15">
      <c r="A2" s="119"/>
      <c r="C2" s="119"/>
      <c r="W2" s="400"/>
      <c r="X2" s="400"/>
      <c r="Y2" s="400"/>
      <c r="Z2" s="400"/>
      <c r="AA2" s="400"/>
      <c r="AB2" s="400"/>
      <c r="AC2" s="400"/>
      <c r="AD2" s="400"/>
      <c r="AE2" s="400"/>
      <c r="AF2" s="400"/>
      <c r="AG2" s="400"/>
      <c r="AH2" s="400"/>
      <c r="AI2" s="400"/>
      <c r="AJ2" s="400"/>
      <c r="AK2" s="400"/>
      <c r="AL2" s="400"/>
      <c r="AM2" s="400"/>
      <c r="AN2" s="114"/>
    </row>
    <row r="3" spans="1:40" s="251" customFormat="1" ht="12" x14ac:dyDescent="0.2">
      <c r="A3" s="250"/>
      <c r="B3" s="310" t="s">
        <v>168</v>
      </c>
      <c r="C3" s="311"/>
      <c r="D3" s="312"/>
      <c r="E3" s="312"/>
      <c r="F3" s="312"/>
      <c r="G3" s="312"/>
      <c r="H3" s="312"/>
      <c r="I3" s="312"/>
      <c r="J3" s="312"/>
      <c r="K3" s="312"/>
      <c r="L3" s="312"/>
      <c r="M3" s="312"/>
      <c r="N3" s="312"/>
      <c r="O3" s="312"/>
      <c r="P3" s="312"/>
      <c r="Q3" s="312"/>
      <c r="R3" s="312"/>
      <c r="S3" s="312"/>
      <c r="T3" s="313"/>
      <c r="W3" s="401"/>
      <c r="X3" s="401"/>
      <c r="Y3" s="401"/>
      <c r="Z3" s="401"/>
      <c r="AA3" s="401"/>
      <c r="AB3" s="401"/>
      <c r="AC3" s="401"/>
      <c r="AD3" s="401"/>
      <c r="AE3" s="401"/>
      <c r="AF3" s="401"/>
      <c r="AG3" s="401"/>
      <c r="AH3" s="401"/>
      <c r="AI3" s="401"/>
      <c r="AJ3" s="401"/>
      <c r="AK3" s="401"/>
      <c r="AL3" s="401"/>
      <c r="AM3" s="401"/>
      <c r="AN3" s="252"/>
    </row>
    <row r="4" spans="1:40" s="251" customFormat="1" ht="12" x14ac:dyDescent="0.2">
      <c r="A4" s="250"/>
      <c r="B4" s="317"/>
      <c r="C4" s="314"/>
      <c r="D4" s="314"/>
      <c r="E4" s="314"/>
      <c r="F4" s="314"/>
      <c r="G4" s="314"/>
      <c r="H4" s="314"/>
      <c r="I4" s="314"/>
      <c r="J4" s="314"/>
      <c r="K4" s="314"/>
      <c r="L4" s="314"/>
      <c r="M4" s="314"/>
      <c r="N4" s="314"/>
      <c r="O4" s="314"/>
      <c r="P4" s="314"/>
      <c r="Q4" s="314"/>
      <c r="R4" s="314"/>
      <c r="S4" s="315"/>
      <c r="T4" s="316"/>
      <c r="W4" s="401"/>
      <c r="X4" s="401"/>
      <c r="Y4" s="401"/>
      <c r="Z4" s="401"/>
      <c r="AA4" s="401"/>
      <c r="AB4" s="401"/>
      <c r="AC4" s="401"/>
      <c r="AD4" s="401"/>
      <c r="AE4" s="401"/>
      <c r="AF4" s="401"/>
      <c r="AG4" s="401"/>
      <c r="AH4" s="401"/>
      <c r="AI4" s="401"/>
      <c r="AJ4" s="401"/>
      <c r="AK4" s="401"/>
      <c r="AL4" s="401"/>
      <c r="AM4" s="401"/>
      <c r="AN4" s="252"/>
    </row>
    <row r="5" spans="1:40" s="251" customFormat="1" ht="12" x14ac:dyDescent="0.2">
      <c r="A5" s="250"/>
      <c r="B5" s="253"/>
      <c r="T5" s="318"/>
      <c r="V5" s="306"/>
      <c r="W5" s="401"/>
      <c r="X5" s="401"/>
      <c r="Y5" s="401"/>
      <c r="Z5" s="401"/>
      <c r="AA5" s="401"/>
      <c r="AB5" s="401"/>
      <c r="AC5" s="401"/>
      <c r="AD5" s="401"/>
      <c r="AE5" s="401"/>
      <c r="AF5" s="401"/>
      <c r="AG5" s="401"/>
      <c r="AH5" s="401"/>
      <c r="AI5" s="401"/>
      <c r="AJ5" s="401"/>
      <c r="AK5" s="401"/>
      <c r="AL5" s="401"/>
      <c r="AM5" s="401"/>
      <c r="AN5" s="252"/>
    </row>
    <row r="6" spans="1:40" s="251" customFormat="1" ht="12" x14ac:dyDescent="0.2">
      <c r="A6" s="250"/>
      <c r="B6" s="253"/>
      <c r="T6" s="318"/>
      <c r="V6" s="306"/>
      <c r="W6" s="402" t="s">
        <v>169</v>
      </c>
      <c r="X6" s="402"/>
      <c r="Y6" s="402"/>
      <c r="Z6" s="402"/>
      <c r="AA6" s="402"/>
      <c r="AB6" s="402"/>
      <c r="AC6" s="402"/>
      <c r="AD6" s="402"/>
      <c r="AE6" s="402"/>
      <c r="AF6" s="402"/>
      <c r="AG6" s="402"/>
      <c r="AH6" s="402"/>
      <c r="AI6" s="402"/>
      <c r="AJ6" s="402"/>
      <c r="AK6" s="402"/>
      <c r="AL6" s="402"/>
      <c r="AM6" s="402"/>
      <c r="AN6" s="250"/>
    </row>
    <row r="7" spans="1:40" s="251" customFormat="1" ht="12" x14ac:dyDescent="0.2">
      <c r="A7" s="250"/>
      <c r="B7" s="253"/>
      <c r="T7" s="318"/>
      <c r="V7" s="306"/>
      <c r="W7" s="402"/>
      <c r="X7" s="402"/>
      <c r="Y7" s="402"/>
      <c r="Z7" s="402"/>
      <c r="AA7" s="402"/>
      <c r="AB7" s="402"/>
      <c r="AC7" s="402"/>
      <c r="AD7" s="402"/>
      <c r="AE7" s="402"/>
      <c r="AF7" s="402"/>
      <c r="AG7" s="402"/>
      <c r="AH7" s="402"/>
      <c r="AI7" s="402"/>
      <c r="AJ7" s="402"/>
      <c r="AK7" s="402"/>
      <c r="AL7" s="402"/>
      <c r="AM7" s="402"/>
      <c r="AN7" s="250"/>
    </row>
    <row r="8" spans="1:40" s="251" customFormat="1" ht="12" x14ac:dyDescent="0.2">
      <c r="A8" s="250"/>
      <c r="B8" s="253"/>
      <c r="T8" s="318"/>
      <c r="V8" s="306"/>
      <c r="W8" s="401"/>
      <c r="X8" s="403" t="str">
        <f>'Stap 3. Uitkomsten rekentool'!D31</f>
        <v/>
      </c>
      <c r="Y8" s="403" t="str">
        <f>'Stap 3. Uitkomsten rekentool'!E31</f>
        <v/>
      </c>
      <c r="Z8" s="403" t="str">
        <f>'Stap 3. Uitkomsten rekentool'!F31</f>
        <v/>
      </c>
      <c r="AA8" s="403" t="str">
        <f>'Stap 3. Uitkomsten rekentool'!G31</f>
        <v/>
      </c>
      <c r="AB8" s="403" t="str">
        <f>'Stap 3. Uitkomsten rekentool'!H31</f>
        <v/>
      </c>
      <c r="AC8" s="403" t="str">
        <f>'Stap 3. Uitkomsten rekentool'!I31</f>
        <v/>
      </c>
      <c r="AD8" s="403" t="str">
        <f>'Stap 3. Uitkomsten rekentool'!J31</f>
        <v/>
      </c>
      <c r="AE8" s="403" t="str">
        <f>'Stap 3. Uitkomsten rekentool'!K31</f>
        <v/>
      </c>
      <c r="AF8" s="403" t="str">
        <f>'Stap 3. Uitkomsten rekentool'!L31</f>
        <v/>
      </c>
      <c r="AG8" s="403" t="str">
        <f>'Stap 3. Uitkomsten rekentool'!M31</f>
        <v/>
      </c>
      <c r="AH8" s="403" t="str">
        <f>'Stap 3. Uitkomsten rekentool'!N31</f>
        <v/>
      </c>
      <c r="AI8" s="403" t="str">
        <f>'Stap 3. Uitkomsten rekentool'!O31</f>
        <v/>
      </c>
      <c r="AJ8" s="403" t="str">
        <f>'Stap 3. Uitkomsten rekentool'!P31</f>
        <v/>
      </c>
      <c r="AK8" s="403" t="str">
        <f>'Stap 3. Uitkomsten rekentool'!Q31</f>
        <v/>
      </c>
      <c r="AL8" s="403" t="str">
        <f>'Stap 3. Uitkomsten rekentool'!R31</f>
        <v/>
      </c>
      <c r="AM8" s="403" t="str">
        <f>'Stap 3. Uitkomsten rekentool'!S31</f>
        <v>Leerlingen</v>
      </c>
      <c r="AN8" s="342" t="str">
        <f>'Stap 3. Uitkomsten rekentool'!T31</f>
        <v>Inhuurkosten*</v>
      </c>
    </row>
    <row r="9" spans="1:40" s="251" customFormat="1" ht="12" x14ac:dyDescent="0.2">
      <c r="A9" s="250"/>
      <c r="B9" s="253"/>
      <c r="T9" s="318"/>
      <c r="V9" s="306"/>
      <c r="W9" s="404"/>
      <c r="X9" s="403" t="str">
        <f>'Stap 3. Uitkomsten rekentool'!D32</f>
        <v/>
      </c>
      <c r="Y9" s="403" t="str">
        <f>'Stap 3. Uitkomsten rekentool'!E32</f>
        <v/>
      </c>
      <c r="Z9" s="403" t="str">
        <f>'Stap 3. Uitkomsten rekentool'!F32</f>
        <v/>
      </c>
      <c r="AA9" s="403" t="str">
        <f>'Stap 3. Uitkomsten rekentool'!G32</f>
        <v/>
      </c>
      <c r="AB9" s="403" t="str">
        <f>'Stap 3. Uitkomsten rekentool'!H32</f>
        <v/>
      </c>
      <c r="AC9" s="403" t="str">
        <f>'Stap 3. Uitkomsten rekentool'!I32</f>
        <v/>
      </c>
      <c r="AD9" s="403" t="str">
        <f>'Stap 3. Uitkomsten rekentool'!J32</f>
        <v/>
      </c>
      <c r="AE9" s="403" t="str">
        <f>'Stap 3. Uitkomsten rekentool'!K32</f>
        <v/>
      </c>
      <c r="AF9" s="403" t="str">
        <f>'Stap 3. Uitkomsten rekentool'!L32</f>
        <v/>
      </c>
      <c r="AG9" s="403" t="str">
        <f>'Stap 3. Uitkomsten rekentool'!M32</f>
        <v/>
      </c>
      <c r="AH9" s="403" t="str">
        <f>'Stap 3. Uitkomsten rekentool'!N32</f>
        <v/>
      </c>
      <c r="AI9" s="403" t="str">
        <f>'Stap 3. Uitkomsten rekentool'!O32</f>
        <v/>
      </c>
      <c r="AJ9" s="403" t="str">
        <f>'Stap 3. Uitkomsten rekentool'!P32</f>
        <v/>
      </c>
      <c r="AK9" s="403" t="str">
        <f>'Stap 3. Uitkomsten rekentool'!Q32</f>
        <v/>
      </c>
      <c r="AL9" s="403" t="str">
        <f>'Stap 3. Uitkomsten rekentool'!R32</f>
        <v/>
      </c>
      <c r="AM9" s="403" t="str">
        <f>'Stap 3. Uitkomsten rekentool'!S32</f>
        <v>n.v.t.</v>
      </c>
      <c r="AN9" s="342">
        <f>'Stap 3. Uitkomsten rekentool'!T32</f>
        <v>0</v>
      </c>
    </row>
    <row r="10" spans="1:40" s="251" customFormat="1" ht="12" x14ac:dyDescent="0.2">
      <c r="A10" s="250"/>
      <c r="B10" s="253"/>
      <c r="T10" s="318"/>
      <c r="V10" s="306"/>
      <c r="W10" s="405" t="s">
        <v>170</v>
      </c>
      <c r="X10" s="406" t="str">
        <f>'Stap 3. Uitkomsten rekentool'!D33</f>
        <v/>
      </c>
      <c r="Y10" s="406" t="str">
        <f>'Stap 3. Uitkomsten rekentool'!E33</f>
        <v/>
      </c>
      <c r="Z10" s="406" t="str">
        <f>'Stap 3. Uitkomsten rekentool'!F33</f>
        <v/>
      </c>
      <c r="AA10" s="406" t="str">
        <f>'Stap 3. Uitkomsten rekentool'!G33</f>
        <v/>
      </c>
      <c r="AB10" s="406" t="str">
        <f>'Stap 3. Uitkomsten rekentool'!H33</f>
        <v/>
      </c>
      <c r="AC10" s="406" t="str">
        <f>'Stap 3. Uitkomsten rekentool'!I33</f>
        <v/>
      </c>
      <c r="AD10" s="406" t="str">
        <f>'Stap 3. Uitkomsten rekentool'!J33</f>
        <v/>
      </c>
      <c r="AE10" s="406" t="str">
        <f>'Stap 3. Uitkomsten rekentool'!K33</f>
        <v/>
      </c>
      <c r="AF10" s="406" t="str">
        <f>'Stap 3. Uitkomsten rekentool'!L33</f>
        <v/>
      </c>
      <c r="AG10" s="406" t="str">
        <f>'Stap 3. Uitkomsten rekentool'!M33</f>
        <v/>
      </c>
      <c r="AH10" s="406" t="str">
        <f>'Stap 3. Uitkomsten rekentool'!N33</f>
        <v/>
      </c>
      <c r="AI10" s="406" t="str">
        <f>'Stap 3. Uitkomsten rekentool'!O33</f>
        <v/>
      </c>
      <c r="AJ10" s="406" t="str">
        <f>'Stap 3. Uitkomsten rekentool'!P33</f>
        <v/>
      </c>
      <c r="AK10" s="406" t="str">
        <f>'Stap 3. Uitkomsten rekentool'!Q33</f>
        <v/>
      </c>
      <c r="AL10" s="406" t="str">
        <f>'Stap 3. Uitkomsten rekentool'!R33</f>
        <v/>
      </c>
      <c r="AM10" s="406" t="str">
        <f>'Stap 3. Uitkomsten rekentool'!S33</f>
        <v/>
      </c>
      <c r="AN10" s="343" t="str">
        <f>'Stap 3. Uitkomsten rekentool'!T33</f>
        <v/>
      </c>
    </row>
    <row r="11" spans="1:40" s="251" customFormat="1" ht="12" x14ac:dyDescent="0.2">
      <c r="A11" s="250"/>
      <c r="B11" s="253"/>
      <c r="T11" s="318"/>
      <c r="V11" s="306"/>
      <c r="W11" s="405" t="s">
        <v>171</v>
      </c>
      <c r="X11" s="407">
        <f>SUM('Stap 3. Uitkomsten rekentool'!D34:D37)</f>
        <v>0</v>
      </c>
      <c r="Y11" s="407">
        <f>SUM('Stap 3. Uitkomsten rekentool'!E34:E37)</f>
        <v>0</v>
      </c>
      <c r="Z11" s="407">
        <f>SUM('Stap 3. Uitkomsten rekentool'!F34:F37)</f>
        <v>0</v>
      </c>
      <c r="AA11" s="407">
        <f>SUM('Stap 3. Uitkomsten rekentool'!G34:G37)</f>
        <v>0</v>
      </c>
      <c r="AB11" s="407">
        <f>SUM('Stap 3. Uitkomsten rekentool'!H34:H37)</f>
        <v>0</v>
      </c>
      <c r="AC11" s="407">
        <f>SUM('Stap 3. Uitkomsten rekentool'!I34:I37)</f>
        <v>0</v>
      </c>
      <c r="AD11" s="407">
        <f>SUM('Stap 3. Uitkomsten rekentool'!J34:J37)</f>
        <v>0</v>
      </c>
      <c r="AE11" s="407">
        <f>SUM('Stap 3. Uitkomsten rekentool'!K34:K37)</f>
        <v>0</v>
      </c>
      <c r="AF11" s="407">
        <f>SUM('Stap 3. Uitkomsten rekentool'!L34:L37)</f>
        <v>0</v>
      </c>
      <c r="AG11" s="407">
        <f>SUM('Stap 3. Uitkomsten rekentool'!M34:M37)</f>
        <v>0</v>
      </c>
      <c r="AH11" s="407">
        <f>SUM('Stap 3. Uitkomsten rekentool'!N34:N37)</f>
        <v>0</v>
      </c>
      <c r="AI11" s="407">
        <f>SUM('Stap 3. Uitkomsten rekentool'!O34:O37)</f>
        <v>0</v>
      </c>
      <c r="AJ11" s="407">
        <f>SUM('Stap 3. Uitkomsten rekentool'!P34:P37)</f>
        <v>0</v>
      </c>
      <c r="AK11" s="407">
        <f>SUM('Stap 3. Uitkomsten rekentool'!Q34:Q37)</f>
        <v>0</v>
      </c>
      <c r="AL11" s="407">
        <f>SUM('Stap 3. Uitkomsten rekentool'!R34:R37)</f>
        <v>0</v>
      </c>
      <c r="AM11" s="407">
        <f>SUM('Stap 3. Uitkomsten rekentool'!S34:S37)</f>
        <v>0</v>
      </c>
      <c r="AN11" s="344">
        <f>SUM('Stap 3. Uitkomsten rekentool'!T34:T37)</f>
        <v>0</v>
      </c>
    </row>
    <row r="12" spans="1:40" s="251" customFormat="1" ht="12" x14ac:dyDescent="0.2">
      <c r="A12" s="250"/>
      <c r="B12" s="253"/>
      <c r="T12" s="318"/>
      <c r="V12" s="306"/>
      <c r="W12" s="405" t="s">
        <v>68</v>
      </c>
      <c r="X12" s="407">
        <f>'Stap 3. Uitkomsten rekentool'!D39</f>
        <v>0</v>
      </c>
      <c r="Y12" s="407">
        <f>'Stap 3. Uitkomsten rekentool'!E39</f>
        <v>0</v>
      </c>
      <c r="Z12" s="407">
        <f>'Stap 3. Uitkomsten rekentool'!F39</f>
        <v>0</v>
      </c>
      <c r="AA12" s="407">
        <f>'Stap 3. Uitkomsten rekentool'!G39</f>
        <v>0</v>
      </c>
      <c r="AB12" s="407">
        <f>'Stap 3. Uitkomsten rekentool'!H39</f>
        <v>0</v>
      </c>
      <c r="AC12" s="407">
        <f>'Stap 3. Uitkomsten rekentool'!I39</f>
        <v>0</v>
      </c>
      <c r="AD12" s="407">
        <f>'Stap 3. Uitkomsten rekentool'!J39</f>
        <v>0</v>
      </c>
      <c r="AE12" s="407">
        <f>'Stap 3. Uitkomsten rekentool'!K39</f>
        <v>0</v>
      </c>
      <c r="AF12" s="407">
        <f>'Stap 3. Uitkomsten rekentool'!L39</f>
        <v>0</v>
      </c>
      <c r="AG12" s="407">
        <f>'Stap 3. Uitkomsten rekentool'!M39</f>
        <v>0</v>
      </c>
      <c r="AH12" s="407">
        <f>'Stap 3. Uitkomsten rekentool'!N39</f>
        <v>0</v>
      </c>
      <c r="AI12" s="407">
        <f>'Stap 3. Uitkomsten rekentool'!O39</f>
        <v>0</v>
      </c>
      <c r="AJ12" s="407">
        <f>'Stap 3. Uitkomsten rekentool'!P39</f>
        <v>0</v>
      </c>
      <c r="AK12" s="407">
        <f>'Stap 3. Uitkomsten rekentool'!Q39</f>
        <v>0</v>
      </c>
      <c r="AL12" s="407">
        <f>'Stap 3. Uitkomsten rekentool'!R39</f>
        <v>0</v>
      </c>
      <c r="AM12" s="407">
        <f>'Stap 3. Uitkomsten rekentool'!S39</f>
        <v>0</v>
      </c>
      <c r="AN12" s="344">
        <f>'Stap 3. Uitkomsten rekentool'!T39</f>
        <v>0</v>
      </c>
    </row>
    <row r="13" spans="1:40" s="251" customFormat="1" ht="12" x14ac:dyDescent="0.2">
      <c r="A13" s="250"/>
      <c r="B13" s="253"/>
      <c r="T13" s="318"/>
      <c r="V13" s="306"/>
      <c r="W13" s="408" t="s">
        <v>172</v>
      </c>
      <c r="X13" s="407" t="str">
        <f>IFERROR('Stap 3. Uitkomsten rekentool'!D41-'Stap 3. Uitkomsten rekentool'!D40,"")</f>
        <v/>
      </c>
      <c r="Y13" s="407" t="str">
        <f>IFERROR('Stap 3. Uitkomsten rekentool'!E41-'Stap 3. Uitkomsten rekentool'!E40,"")</f>
        <v/>
      </c>
      <c r="Z13" s="407" t="str">
        <f>IFERROR('Stap 3. Uitkomsten rekentool'!F41-'Stap 3. Uitkomsten rekentool'!F40,"")</f>
        <v/>
      </c>
      <c r="AA13" s="407" t="str">
        <f>IFERROR('Stap 3. Uitkomsten rekentool'!G41-'Stap 3. Uitkomsten rekentool'!G40,"")</f>
        <v/>
      </c>
      <c r="AB13" s="407" t="str">
        <f>IFERROR('Stap 3. Uitkomsten rekentool'!H41-'Stap 3. Uitkomsten rekentool'!H40,"")</f>
        <v/>
      </c>
      <c r="AC13" s="407" t="str">
        <f>IFERROR('Stap 3. Uitkomsten rekentool'!I41-'Stap 3. Uitkomsten rekentool'!I40,"")</f>
        <v/>
      </c>
      <c r="AD13" s="407" t="str">
        <f>IFERROR('Stap 3. Uitkomsten rekentool'!J41-'Stap 3. Uitkomsten rekentool'!J40,"")</f>
        <v/>
      </c>
      <c r="AE13" s="407" t="str">
        <f>IFERROR('Stap 3. Uitkomsten rekentool'!K41-'Stap 3. Uitkomsten rekentool'!K40,"")</f>
        <v/>
      </c>
      <c r="AF13" s="407" t="str">
        <f>IFERROR('Stap 3. Uitkomsten rekentool'!L41-'Stap 3. Uitkomsten rekentool'!L40,"")</f>
        <v/>
      </c>
      <c r="AG13" s="407" t="str">
        <f>IFERROR('Stap 3. Uitkomsten rekentool'!M41-'Stap 3. Uitkomsten rekentool'!M40,"")</f>
        <v/>
      </c>
      <c r="AH13" s="407" t="str">
        <f>IFERROR('Stap 3. Uitkomsten rekentool'!N41-'Stap 3. Uitkomsten rekentool'!N40,"")</f>
        <v/>
      </c>
      <c r="AI13" s="407" t="str">
        <f>IFERROR('Stap 3. Uitkomsten rekentool'!O41-'Stap 3. Uitkomsten rekentool'!O40,"")</f>
        <v/>
      </c>
      <c r="AJ13" s="407" t="str">
        <f>IFERROR('Stap 3. Uitkomsten rekentool'!P41-'Stap 3. Uitkomsten rekentool'!P40,"")</f>
        <v/>
      </c>
      <c r="AK13" s="407" t="str">
        <f>IFERROR('Stap 3. Uitkomsten rekentool'!Q41-'Stap 3. Uitkomsten rekentool'!Q40,"")</f>
        <v/>
      </c>
      <c r="AL13" s="407" t="str">
        <f>IFERROR('Stap 3. Uitkomsten rekentool'!R41-'Stap 3. Uitkomsten rekentool'!R40,"")</f>
        <v/>
      </c>
      <c r="AM13" s="407" t="str">
        <f>IFERROR('Stap 3. Uitkomsten rekentool'!S41-'Stap 3. Uitkomsten rekentool'!S40,"")</f>
        <v/>
      </c>
      <c r="AN13" s="344" t="str">
        <f>IFERROR('Stap 3. Uitkomsten rekentool'!T41-'Stap 3. Uitkomsten rekentool'!T40,"")</f>
        <v/>
      </c>
    </row>
    <row r="14" spans="1:40" s="251" customFormat="1" ht="12" x14ac:dyDescent="0.2">
      <c r="A14" s="250"/>
      <c r="B14" s="253"/>
      <c r="T14" s="318"/>
      <c r="V14" s="306"/>
      <c r="W14" s="408" t="s">
        <v>130</v>
      </c>
      <c r="X14" s="407" t="str">
        <f>'Stap 3. Uitkomsten rekentool'!D42</f>
        <v/>
      </c>
      <c r="Y14" s="407" t="str">
        <f>'Stap 3. Uitkomsten rekentool'!E42</f>
        <v/>
      </c>
      <c r="Z14" s="407" t="str">
        <f>'Stap 3. Uitkomsten rekentool'!F42</f>
        <v/>
      </c>
      <c r="AA14" s="407" t="str">
        <f>'Stap 3. Uitkomsten rekentool'!G42</f>
        <v/>
      </c>
      <c r="AB14" s="407" t="str">
        <f>'Stap 3. Uitkomsten rekentool'!H42</f>
        <v/>
      </c>
      <c r="AC14" s="407" t="str">
        <f>'Stap 3. Uitkomsten rekentool'!I42</f>
        <v/>
      </c>
      <c r="AD14" s="407" t="str">
        <f>'Stap 3. Uitkomsten rekentool'!J42</f>
        <v/>
      </c>
      <c r="AE14" s="407" t="str">
        <f>'Stap 3. Uitkomsten rekentool'!K42</f>
        <v/>
      </c>
      <c r="AF14" s="407" t="str">
        <f>'Stap 3. Uitkomsten rekentool'!L42</f>
        <v/>
      </c>
      <c r="AG14" s="407" t="str">
        <f>'Stap 3. Uitkomsten rekentool'!M42</f>
        <v/>
      </c>
      <c r="AH14" s="407" t="str">
        <f>'Stap 3. Uitkomsten rekentool'!N42</f>
        <v/>
      </c>
      <c r="AI14" s="407" t="str">
        <f>'Stap 3. Uitkomsten rekentool'!O42</f>
        <v/>
      </c>
      <c r="AJ14" s="407" t="str">
        <f>'Stap 3. Uitkomsten rekentool'!P42</f>
        <v/>
      </c>
      <c r="AK14" s="407" t="str">
        <f>'Stap 3. Uitkomsten rekentool'!Q42</f>
        <v/>
      </c>
      <c r="AL14" s="407" t="str">
        <f>'Stap 3. Uitkomsten rekentool'!R42</f>
        <v/>
      </c>
      <c r="AM14" s="407">
        <f>'Stap 3. Uitkomsten rekentool'!S42</f>
        <v>0</v>
      </c>
      <c r="AN14" s="344">
        <f>'Stap 3. Uitkomsten rekentool'!T42</f>
        <v>0</v>
      </c>
    </row>
    <row r="15" spans="1:40" s="251" customFormat="1" ht="12" x14ac:dyDescent="0.2">
      <c r="A15" s="250"/>
      <c r="B15" s="253"/>
      <c r="T15" s="318"/>
      <c r="V15" s="306"/>
      <c r="W15" s="405" t="s">
        <v>173</v>
      </c>
      <c r="X15" s="407">
        <f>SUM('Stap 3. Uitkomsten rekentool'!D45:D47)</f>
        <v>0</v>
      </c>
      <c r="Y15" s="407">
        <f>SUM('Stap 3. Uitkomsten rekentool'!E45:E47)</f>
        <v>0</v>
      </c>
      <c r="Z15" s="407">
        <f>SUM('Stap 3. Uitkomsten rekentool'!F45:F47)</f>
        <v>0</v>
      </c>
      <c r="AA15" s="407">
        <f>SUM('Stap 3. Uitkomsten rekentool'!G45:G47)</f>
        <v>0</v>
      </c>
      <c r="AB15" s="407">
        <f>SUM('Stap 3. Uitkomsten rekentool'!H45:H47)</f>
        <v>0</v>
      </c>
      <c r="AC15" s="407">
        <f>SUM('Stap 3. Uitkomsten rekentool'!I45:I47)</f>
        <v>0</v>
      </c>
      <c r="AD15" s="407">
        <f>SUM('Stap 3. Uitkomsten rekentool'!J45:J47)</f>
        <v>0</v>
      </c>
      <c r="AE15" s="407">
        <f>SUM('Stap 3. Uitkomsten rekentool'!K45:K47)</f>
        <v>0</v>
      </c>
      <c r="AF15" s="407">
        <f>SUM('Stap 3. Uitkomsten rekentool'!L45:L47)</f>
        <v>0</v>
      </c>
      <c r="AG15" s="407">
        <f>SUM('Stap 3. Uitkomsten rekentool'!M45:M47)</f>
        <v>0</v>
      </c>
      <c r="AH15" s="407">
        <f>SUM('Stap 3. Uitkomsten rekentool'!N45:N47)</f>
        <v>0</v>
      </c>
      <c r="AI15" s="407">
        <f>SUM('Stap 3. Uitkomsten rekentool'!O45:O47)</f>
        <v>0</v>
      </c>
      <c r="AJ15" s="407">
        <f>SUM('Stap 3. Uitkomsten rekentool'!P45:P47)</f>
        <v>0</v>
      </c>
      <c r="AK15" s="407">
        <f>SUM('Stap 3. Uitkomsten rekentool'!Q45:Q47)</f>
        <v>0</v>
      </c>
      <c r="AL15" s="407">
        <f>SUM('Stap 3. Uitkomsten rekentool'!R45:R47)</f>
        <v>0</v>
      </c>
      <c r="AM15" s="407">
        <f>SUM('Stap 3. Uitkomsten rekentool'!S45:S47)</f>
        <v>0</v>
      </c>
      <c r="AN15" s="344">
        <f>SUM('Stap 3. Uitkomsten rekentool'!T45:T47)</f>
        <v>0</v>
      </c>
    </row>
    <row r="16" spans="1:40" s="251" customFormat="1" ht="12" x14ac:dyDescent="0.2">
      <c r="A16" s="250"/>
      <c r="B16" s="253"/>
      <c r="T16" s="318"/>
      <c r="V16" s="306"/>
      <c r="W16" s="405" t="s">
        <v>174</v>
      </c>
      <c r="X16" s="407">
        <f>'Stap 3. Uitkomsten rekentool'!D49</f>
        <v>0</v>
      </c>
      <c r="Y16" s="407">
        <f>'Stap 3. Uitkomsten rekentool'!E49</f>
        <v>0</v>
      </c>
      <c r="Z16" s="407">
        <f>'Stap 3. Uitkomsten rekentool'!F49</f>
        <v>0</v>
      </c>
      <c r="AA16" s="407">
        <f>'Stap 3. Uitkomsten rekentool'!G49</f>
        <v>0</v>
      </c>
      <c r="AB16" s="407">
        <f>'Stap 3. Uitkomsten rekentool'!H49</f>
        <v>0</v>
      </c>
      <c r="AC16" s="407">
        <f>'Stap 3. Uitkomsten rekentool'!I49</f>
        <v>0</v>
      </c>
      <c r="AD16" s="407">
        <f>'Stap 3. Uitkomsten rekentool'!J49</f>
        <v>0</v>
      </c>
      <c r="AE16" s="407">
        <f>'Stap 3. Uitkomsten rekentool'!K49</f>
        <v>0</v>
      </c>
      <c r="AF16" s="407">
        <f>'Stap 3. Uitkomsten rekentool'!L49</f>
        <v>0</v>
      </c>
      <c r="AG16" s="407">
        <f>'Stap 3. Uitkomsten rekentool'!M49</f>
        <v>0</v>
      </c>
      <c r="AH16" s="407">
        <f>'Stap 3. Uitkomsten rekentool'!N49</f>
        <v>0</v>
      </c>
      <c r="AI16" s="407">
        <f>'Stap 3. Uitkomsten rekentool'!O49</f>
        <v>0</v>
      </c>
      <c r="AJ16" s="407">
        <f>'Stap 3. Uitkomsten rekentool'!P49</f>
        <v>0</v>
      </c>
      <c r="AK16" s="407">
        <f>'Stap 3. Uitkomsten rekentool'!Q49</f>
        <v>0</v>
      </c>
      <c r="AL16" s="407">
        <f>'Stap 3. Uitkomsten rekentool'!R49</f>
        <v>0</v>
      </c>
      <c r="AM16" s="407">
        <f>'Stap 3. Uitkomsten rekentool'!S49</f>
        <v>0</v>
      </c>
      <c r="AN16" s="344">
        <f>'Stap 3. Uitkomsten rekentool'!T49</f>
        <v>0</v>
      </c>
    </row>
    <row r="17" spans="1:41" s="251" customFormat="1" ht="12" x14ac:dyDescent="0.2">
      <c r="A17" s="250"/>
      <c r="B17" s="253"/>
      <c r="T17" s="318"/>
      <c r="V17" s="306"/>
      <c r="W17" s="405" t="s">
        <v>175</v>
      </c>
      <c r="X17" s="409" t="str">
        <f>'Stap 3. Uitkomsten rekentool'!D52</f>
        <v/>
      </c>
      <c r="Y17" s="409" t="str">
        <f>'Stap 3. Uitkomsten rekentool'!E52</f>
        <v/>
      </c>
      <c r="Z17" s="409" t="str">
        <f>'Stap 3. Uitkomsten rekentool'!F52</f>
        <v/>
      </c>
      <c r="AA17" s="409" t="str">
        <f>'Stap 3. Uitkomsten rekentool'!G52</f>
        <v/>
      </c>
      <c r="AB17" s="409" t="str">
        <f>'Stap 3. Uitkomsten rekentool'!H52</f>
        <v/>
      </c>
      <c r="AC17" s="409" t="str">
        <f>'Stap 3. Uitkomsten rekentool'!I52</f>
        <v/>
      </c>
      <c r="AD17" s="409" t="str">
        <f>'Stap 3. Uitkomsten rekentool'!J52</f>
        <v/>
      </c>
      <c r="AE17" s="409" t="str">
        <f>'Stap 3. Uitkomsten rekentool'!K52</f>
        <v/>
      </c>
      <c r="AF17" s="409" t="str">
        <f>'Stap 3. Uitkomsten rekentool'!L52</f>
        <v/>
      </c>
      <c r="AG17" s="409" t="str">
        <f>'Stap 3. Uitkomsten rekentool'!M52</f>
        <v/>
      </c>
      <c r="AH17" s="409" t="str">
        <f>'Stap 3. Uitkomsten rekentool'!N52</f>
        <v/>
      </c>
      <c r="AI17" s="409" t="str">
        <f>'Stap 3. Uitkomsten rekentool'!O52</f>
        <v/>
      </c>
      <c r="AJ17" s="409" t="str">
        <f>'Stap 3. Uitkomsten rekentool'!P52</f>
        <v/>
      </c>
      <c r="AK17" s="409" t="str">
        <f>'Stap 3. Uitkomsten rekentool'!Q52</f>
        <v/>
      </c>
      <c r="AL17" s="409" t="str">
        <f>'Stap 3. Uitkomsten rekentool'!R52</f>
        <v/>
      </c>
      <c r="AM17" s="409" t="str">
        <f>'Stap 3. Uitkomsten rekentool'!S52</f>
        <v/>
      </c>
      <c r="AN17" s="345">
        <f>'Stap 3. Uitkomsten rekentool'!T52</f>
        <v>0</v>
      </c>
    </row>
    <row r="18" spans="1:41" s="251" customFormat="1" ht="12" x14ac:dyDescent="0.2">
      <c r="A18" s="250"/>
      <c r="B18" s="253"/>
      <c r="T18" s="318"/>
      <c r="V18" s="306"/>
      <c r="W18" s="401"/>
      <c r="X18" s="401"/>
      <c r="Y18" s="401"/>
      <c r="Z18" s="401"/>
      <c r="AA18" s="401"/>
      <c r="AB18" s="401"/>
      <c r="AC18" s="401"/>
      <c r="AD18" s="401"/>
      <c r="AE18" s="401"/>
      <c r="AF18" s="401"/>
      <c r="AG18" s="401"/>
      <c r="AH18" s="401"/>
      <c r="AI18" s="401"/>
      <c r="AJ18" s="401"/>
      <c r="AK18" s="401"/>
      <c r="AL18" s="401"/>
      <c r="AM18" s="401"/>
      <c r="AN18" s="252"/>
    </row>
    <row r="19" spans="1:41" s="251" customFormat="1" ht="12" x14ac:dyDescent="0.2">
      <c r="A19" s="250"/>
      <c r="B19" s="253"/>
      <c r="T19" s="318"/>
      <c r="V19" s="306"/>
      <c r="W19" s="401"/>
      <c r="X19" s="403" t="s">
        <v>53</v>
      </c>
      <c r="Y19" s="401"/>
      <c r="Z19" s="401"/>
      <c r="AA19" s="401"/>
      <c r="AB19" s="401"/>
      <c r="AC19" s="401"/>
      <c r="AD19" s="401"/>
      <c r="AE19" s="401"/>
      <c r="AF19" s="401"/>
      <c r="AG19" s="401"/>
      <c r="AH19" s="401"/>
      <c r="AI19" s="401"/>
      <c r="AJ19" s="401"/>
      <c r="AK19" s="401"/>
      <c r="AL19" s="401"/>
      <c r="AM19" s="401"/>
      <c r="AN19" s="252"/>
    </row>
    <row r="20" spans="1:41" s="251" customFormat="1" ht="12" x14ac:dyDescent="0.2">
      <c r="A20" s="250"/>
      <c r="B20" s="253"/>
      <c r="T20" s="318"/>
      <c r="V20" s="306"/>
      <c r="W20" s="401"/>
      <c r="X20" s="401"/>
      <c r="Y20" s="401"/>
      <c r="Z20" s="401"/>
      <c r="AA20" s="401"/>
      <c r="AB20" s="401"/>
      <c r="AC20" s="401"/>
      <c r="AD20" s="401"/>
      <c r="AE20" s="401"/>
      <c r="AF20" s="401"/>
      <c r="AG20" s="401"/>
      <c r="AH20" s="401"/>
      <c r="AI20" s="401"/>
      <c r="AJ20" s="401"/>
      <c r="AK20" s="401"/>
      <c r="AL20" s="401"/>
      <c r="AM20" s="401"/>
      <c r="AN20" s="252"/>
    </row>
    <row r="21" spans="1:41" s="251" customFormat="1" ht="12" x14ac:dyDescent="0.2">
      <c r="A21" s="250"/>
      <c r="B21" s="253"/>
      <c r="T21" s="318"/>
      <c r="V21" s="306"/>
      <c r="W21" s="405" t="s">
        <v>176</v>
      </c>
      <c r="X21" s="406">
        <f>SUMPRODUCT(X10:AN10,$X$17:$AN$17)</f>
        <v>0</v>
      </c>
      <c r="Y21" s="401"/>
      <c r="Z21" s="401"/>
      <c r="AA21" s="406"/>
      <c r="AB21" s="401"/>
      <c r="AC21" s="401"/>
      <c r="AD21" s="401"/>
      <c r="AE21" s="401"/>
      <c r="AF21" s="401"/>
      <c r="AG21" s="401"/>
      <c r="AH21" s="401"/>
      <c r="AI21" s="401"/>
      <c r="AJ21" s="401"/>
      <c r="AK21" s="401"/>
      <c r="AL21" s="401"/>
      <c r="AM21" s="401"/>
      <c r="AN21" s="252"/>
    </row>
    <row r="22" spans="1:41" s="251" customFormat="1" ht="12" x14ac:dyDescent="0.2">
      <c r="A22" s="250"/>
      <c r="B22" s="253"/>
      <c r="T22" s="318"/>
      <c r="V22" s="306"/>
      <c r="W22" s="405" t="s">
        <v>177</v>
      </c>
      <c r="X22" s="406">
        <f>SUMPRODUCT(X11:AN11,$X$17:$AN$17)</f>
        <v>0</v>
      </c>
      <c r="Y22" s="401"/>
      <c r="Z22" s="406"/>
      <c r="AA22" s="401"/>
      <c r="AB22" s="401"/>
      <c r="AC22" s="401"/>
      <c r="AD22" s="401"/>
      <c r="AE22" s="401"/>
      <c r="AF22" s="401"/>
      <c r="AG22" s="401"/>
      <c r="AH22" s="401"/>
      <c r="AI22" s="401"/>
      <c r="AJ22" s="401"/>
      <c r="AK22" s="401"/>
      <c r="AL22" s="401"/>
      <c r="AM22" s="401"/>
      <c r="AN22" s="252"/>
    </row>
    <row r="23" spans="1:41" s="251" customFormat="1" ht="12" x14ac:dyDescent="0.2">
      <c r="A23" s="250"/>
      <c r="B23" s="253"/>
      <c r="T23" s="318"/>
      <c r="V23" s="306"/>
      <c r="W23" s="405" t="s">
        <v>178</v>
      </c>
      <c r="X23" s="406">
        <f>SUMPRODUCT(X12:AN12,$X$17:$AN$17)</f>
        <v>0</v>
      </c>
      <c r="Y23" s="401"/>
      <c r="Z23" s="407"/>
      <c r="AA23" s="401"/>
      <c r="AB23" s="401"/>
      <c r="AC23" s="401"/>
      <c r="AD23" s="401"/>
      <c r="AE23" s="401"/>
      <c r="AF23" s="401"/>
      <c r="AG23" s="401"/>
      <c r="AH23" s="401"/>
      <c r="AI23" s="401"/>
      <c r="AJ23" s="401"/>
      <c r="AK23" s="401"/>
      <c r="AL23" s="401"/>
      <c r="AM23" s="401"/>
      <c r="AN23" s="252"/>
    </row>
    <row r="24" spans="1:41" s="251" customFormat="1" ht="12" x14ac:dyDescent="0.2">
      <c r="A24" s="250"/>
      <c r="B24" s="253"/>
      <c r="T24" s="318"/>
      <c r="V24" s="306"/>
      <c r="W24" s="408" t="s">
        <v>179</v>
      </c>
      <c r="X24" s="406">
        <f>SUMPRODUCT(X13:AN13,$X$17:$AN$17)</f>
        <v>0</v>
      </c>
      <c r="Y24" s="406"/>
      <c r="Z24" s="401"/>
      <c r="AA24" s="401"/>
      <c r="AB24" s="401"/>
      <c r="AC24" s="401"/>
      <c r="AD24" s="401"/>
      <c r="AE24" s="401"/>
      <c r="AF24" s="401"/>
      <c r="AG24" s="401"/>
      <c r="AH24" s="401"/>
      <c r="AI24" s="401"/>
      <c r="AJ24" s="401"/>
      <c r="AK24" s="401"/>
      <c r="AL24" s="401"/>
      <c r="AM24" s="401"/>
      <c r="AN24" s="252"/>
    </row>
    <row r="25" spans="1:41" s="251" customFormat="1" ht="12" x14ac:dyDescent="0.2">
      <c r="A25" s="250"/>
      <c r="B25" s="253"/>
      <c r="T25" s="318"/>
      <c r="V25" s="306"/>
      <c r="W25" s="401" t="s">
        <v>180</v>
      </c>
      <c r="X25" s="406">
        <f>SUM(X21:X24)</f>
        <v>0</v>
      </c>
      <c r="Y25" s="406"/>
      <c r="Z25" s="401"/>
      <c r="AA25" s="401"/>
      <c r="AB25" s="401"/>
      <c r="AC25" s="401"/>
      <c r="AD25" s="401"/>
      <c r="AE25" s="401"/>
      <c r="AF25" s="401"/>
      <c r="AG25" s="401"/>
      <c r="AH25" s="401"/>
      <c r="AI25" s="401"/>
      <c r="AJ25" s="401"/>
      <c r="AK25" s="401"/>
      <c r="AL25" s="401"/>
      <c r="AM25" s="401"/>
      <c r="AN25" s="252"/>
    </row>
    <row r="26" spans="1:41" s="251" customFormat="1" ht="12" x14ac:dyDescent="0.2">
      <c r="A26" s="250"/>
      <c r="B26" s="253"/>
      <c r="T26" s="318"/>
      <c r="V26" s="306"/>
      <c r="W26" s="408" t="s">
        <v>130</v>
      </c>
      <c r="X26" s="406">
        <f>SUMPRODUCT(X14:AN14,$X$17:$AN$17)</f>
        <v>0</v>
      </c>
      <c r="Y26" s="401"/>
      <c r="Z26" s="401"/>
      <c r="AA26" s="401"/>
      <c r="AB26" s="401"/>
      <c r="AC26" s="401"/>
      <c r="AD26" s="401"/>
      <c r="AE26" s="401"/>
      <c r="AF26" s="401"/>
      <c r="AG26" s="401"/>
      <c r="AH26" s="401"/>
      <c r="AI26" s="401"/>
      <c r="AJ26" s="401"/>
      <c r="AK26" s="401"/>
      <c r="AL26" s="401"/>
      <c r="AM26" s="401"/>
      <c r="AN26" s="252"/>
    </row>
    <row r="27" spans="1:41" s="251" customFormat="1" ht="12" x14ac:dyDescent="0.2">
      <c r="A27" s="250"/>
      <c r="B27" s="253"/>
      <c r="T27" s="318"/>
      <c r="V27" s="306"/>
      <c r="W27" s="401" t="s">
        <v>181</v>
      </c>
      <c r="X27" s="406">
        <f>SUM(X25:X26)</f>
        <v>0</v>
      </c>
      <c r="Y27" s="401"/>
      <c r="Z27" s="401"/>
      <c r="AA27" s="401"/>
      <c r="AB27" s="401"/>
      <c r="AC27" s="401"/>
      <c r="AD27" s="401"/>
      <c r="AE27" s="401"/>
      <c r="AF27" s="401"/>
      <c r="AG27" s="401"/>
      <c r="AH27" s="401"/>
      <c r="AI27" s="401"/>
      <c r="AJ27" s="401"/>
      <c r="AK27" s="401"/>
      <c r="AL27" s="401"/>
      <c r="AM27" s="401"/>
      <c r="AN27" s="252"/>
    </row>
    <row r="28" spans="1:41" s="251" customFormat="1" ht="12" x14ac:dyDescent="0.2">
      <c r="A28" s="250"/>
      <c r="B28" s="253"/>
      <c r="T28" s="318"/>
      <c r="V28" s="306"/>
      <c r="W28" s="405" t="s">
        <v>182</v>
      </c>
      <c r="X28" s="406">
        <f>SUMPRODUCT($X$15:$AN$15,X17:AN17)</f>
        <v>0</v>
      </c>
      <c r="Y28" s="401"/>
      <c r="Z28" s="401"/>
      <c r="AA28" s="401"/>
      <c r="AB28" s="401"/>
      <c r="AC28" s="401"/>
      <c r="AD28" s="401"/>
      <c r="AE28" s="401"/>
      <c r="AF28" s="401"/>
      <c r="AG28" s="401"/>
      <c r="AH28" s="401"/>
      <c r="AI28" s="401"/>
      <c r="AJ28" s="401"/>
      <c r="AK28" s="401"/>
      <c r="AL28" s="401"/>
      <c r="AM28" s="401"/>
      <c r="AN28" s="252"/>
    </row>
    <row r="29" spans="1:41" s="251" customFormat="1" ht="12" x14ac:dyDescent="0.2">
      <c r="A29" s="250"/>
      <c r="B29" s="253"/>
      <c r="T29" s="318"/>
      <c r="V29" s="306"/>
      <c r="W29" s="405" t="s">
        <v>183</v>
      </c>
      <c r="X29" s="406">
        <f>SUM(X27:X28)</f>
        <v>0</v>
      </c>
      <c r="Y29" s="401"/>
      <c r="Z29" s="401"/>
      <c r="AA29" s="401"/>
      <c r="AB29" s="401"/>
      <c r="AC29" s="401"/>
      <c r="AD29" s="401"/>
      <c r="AE29" s="401"/>
      <c r="AF29" s="401"/>
      <c r="AG29" s="401"/>
      <c r="AH29" s="401"/>
      <c r="AI29" s="401"/>
      <c r="AJ29" s="401"/>
      <c r="AK29" s="401"/>
      <c r="AL29" s="401"/>
      <c r="AM29" s="401"/>
      <c r="AN29" s="252"/>
    </row>
    <row r="30" spans="1:41" s="251" customFormat="1" ht="12" x14ac:dyDescent="0.2">
      <c r="A30" s="250"/>
      <c r="B30" s="319"/>
      <c r="C30" s="300"/>
      <c r="D30" s="300"/>
      <c r="E30" s="300"/>
      <c r="F30" s="300"/>
      <c r="G30" s="300"/>
      <c r="H30" s="300"/>
      <c r="I30" s="300"/>
      <c r="J30" s="300"/>
      <c r="K30" s="300"/>
      <c r="L30" s="300"/>
      <c r="M30" s="300"/>
      <c r="N30" s="300"/>
      <c r="O30" s="300"/>
      <c r="P30" s="300"/>
      <c r="Q30" s="300"/>
      <c r="R30" s="300"/>
      <c r="S30" s="300"/>
      <c r="T30" s="320"/>
      <c r="V30" s="306"/>
      <c r="W30" s="405" t="s">
        <v>174</v>
      </c>
      <c r="X30" s="406">
        <f>SUMPRODUCT($X$17:$AN$17,X16:AN16)</f>
        <v>0</v>
      </c>
      <c r="Y30" s="406"/>
      <c r="Z30" s="401"/>
      <c r="AA30" s="401"/>
      <c r="AB30" s="401"/>
      <c r="AC30" s="401"/>
      <c r="AD30" s="401"/>
      <c r="AE30" s="401"/>
      <c r="AF30" s="401"/>
      <c r="AG30" s="401"/>
      <c r="AH30" s="401"/>
      <c r="AI30" s="401"/>
      <c r="AJ30" s="401"/>
      <c r="AK30" s="401"/>
      <c r="AL30" s="401"/>
      <c r="AM30" s="401"/>
      <c r="AN30" s="252"/>
    </row>
    <row r="31" spans="1:41" s="251" customFormat="1" ht="28.5" customHeight="1" x14ac:dyDescent="0.2">
      <c r="A31" s="250"/>
      <c r="B31" s="254" t="s">
        <v>184</v>
      </c>
      <c r="C31" s="255"/>
      <c r="D31" s="256" t="str">
        <f>IF('Stap 2. Invulblad'!D9="","",CONCATENATE("FWG",'Stap 2. Invulblad'!D9))</f>
        <v/>
      </c>
      <c r="E31" s="256" t="str">
        <f>IF('Stap 2. Invulblad'!E9="","",CONCATENATE("FWG",'Stap 2. Invulblad'!E9))</f>
        <v/>
      </c>
      <c r="F31" s="256" t="str">
        <f>IF('Stap 2. Invulblad'!F9="","",CONCATENATE("FWG",'Stap 2. Invulblad'!F9))</f>
        <v/>
      </c>
      <c r="G31" s="256" t="str">
        <f>IF('Stap 2. Invulblad'!G9="","",CONCATENATE("FWG",'Stap 2. Invulblad'!G9))</f>
        <v/>
      </c>
      <c r="H31" s="256" t="str">
        <f>IF('Stap 2. Invulblad'!H9="","",CONCATENATE("FWG",'Stap 2. Invulblad'!H9))</f>
        <v/>
      </c>
      <c r="I31" s="256" t="str">
        <f>IF('Stap 2. Invulblad'!I9="","",CONCATENATE("FWG",'Stap 2. Invulblad'!I9))</f>
        <v/>
      </c>
      <c r="J31" s="256" t="str">
        <f>IF('Stap 2. Invulblad'!J9="","",CONCATENATE("FWG",'Stap 2. Invulblad'!J9))</f>
        <v/>
      </c>
      <c r="K31" s="256" t="str">
        <f>IF('Stap 2. Invulblad'!K9="","",CONCATENATE("FWG",'Stap 2. Invulblad'!K9))</f>
        <v/>
      </c>
      <c r="L31" s="256" t="str">
        <f>IF('Stap 2. Invulblad'!L9="","",CONCATENATE("FWG",'Stap 2. Invulblad'!L9))</f>
        <v/>
      </c>
      <c r="M31" s="256" t="str">
        <f>IF('Stap 2. Invulblad'!M9="","",CONCATENATE("FWG",'Stap 2. Invulblad'!M9))</f>
        <v/>
      </c>
      <c r="N31" s="256" t="str">
        <f>IF('Stap 2. Invulblad'!N9="","",CONCATENATE("FWG",'Stap 2. Invulblad'!N9))</f>
        <v/>
      </c>
      <c r="O31" s="256" t="str">
        <f>IF('Stap 2. Invulblad'!O9="","",CONCATENATE("FWG",'Stap 2. Invulblad'!O9))</f>
        <v/>
      </c>
      <c r="P31" s="256" t="str">
        <f>IF('Stap 2. Invulblad'!P9="","",CONCATENATE("FWG",'Stap 2. Invulblad'!P9))</f>
        <v/>
      </c>
      <c r="Q31" s="256" t="str">
        <f>IF('Stap 2. Invulblad'!Q9="","",CONCATENATE("FWG",'Stap 2. Invulblad'!Q9))</f>
        <v/>
      </c>
      <c r="R31" s="256" t="str">
        <f>IF('Stap 2. Invulblad'!R9="","",CONCATENATE("FWG",'Stap 2. Invulblad'!R9))</f>
        <v/>
      </c>
      <c r="S31" s="340" t="str">
        <f>IF('Stap 2. Invulblad'!S9="","",CONCATENATE('Stap 2. Invulblad'!S9))</f>
        <v>Leerlingen</v>
      </c>
      <c r="T31" s="340" t="str">
        <f>IF('Stap 2. Invulblad'!T9="","",CONCATENATE('Stap 2. Invulblad'!T9))</f>
        <v>Inhuurkosten*</v>
      </c>
      <c r="U31" s="258" t="s">
        <v>53</v>
      </c>
      <c r="V31" s="396"/>
      <c r="W31" s="410" t="s">
        <v>185</v>
      </c>
      <c r="X31" s="407">
        <f>SUM(X29:X30)</f>
        <v>0</v>
      </c>
      <c r="Y31" s="406"/>
      <c r="Z31" s="401"/>
      <c r="AA31" s="401"/>
      <c r="AB31" s="401"/>
      <c r="AC31" s="401"/>
      <c r="AD31" s="401"/>
      <c r="AE31" s="401"/>
      <c r="AF31" s="401"/>
      <c r="AG31" s="401"/>
      <c r="AH31" s="401"/>
      <c r="AI31" s="401"/>
      <c r="AJ31" s="401"/>
      <c r="AK31" s="401"/>
      <c r="AL31" s="401"/>
      <c r="AM31" s="401"/>
      <c r="AN31" s="252"/>
      <c r="AO31" s="301"/>
    </row>
    <row r="32" spans="1:41" s="251" customFormat="1" ht="12" x14ac:dyDescent="0.2">
      <c r="A32" s="250"/>
      <c r="B32" s="254" t="s">
        <v>38</v>
      </c>
      <c r="C32" s="255"/>
      <c r="D32" s="256" t="str">
        <f>IF('Stap 2. Invulblad'!D10="","",'Stap 2. Invulblad'!D10)</f>
        <v/>
      </c>
      <c r="E32" s="256" t="str">
        <f>IF('Stap 2. Invulblad'!E10="","",'Stap 2. Invulblad'!E10)</f>
        <v/>
      </c>
      <c r="F32" s="256" t="str">
        <f>IF('Stap 2. Invulblad'!F10="","",'Stap 2. Invulblad'!F10)</f>
        <v/>
      </c>
      <c r="G32" s="256" t="str">
        <f>IF('Stap 2. Invulblad'!G10="","",'Stap 2. Invulblad'!G10)</f>
        <v/>
      </c>
      <c r="H32" s="256" t="str">
        <f>IF('Stap 2. Invulblad'!H10="","",'Stap 2. Invulblad'!H10)</f>
        <v/>
      </c>
      <c r="I32" s="256" t="str">
        <f>IF('Stap 2. Invulblad'!I10="","",'Stap 2. Invulblad'!I10)</f>
        <v/>
      </c>
      <c r="J32" s="256" t="str">
        <f>IF('Stap 2. Invulblad'!J10="","",'Stap 2. Invulblad'!J10)</f>
        <v/>
      </c>
      <c r="K32" s="256" t="str">
        <f>IF('Stap 2. Invulblad'!K10="","",'Stap 2. Invulblad'!K10)</f>
        <v/>
      </c>
      <c r="L32" s="256" t="str">
        <f>IF('Stap 2. Invulblad'!L10="","",'Stap 2. Invulblad'!L10)</f>
        <v/>
      </c>
      <c r="M32" s="256" t="str">
        <f>IF('Stap 2. Invulblad'!M10="","",'Stap 2. Invulblad'!M10)</f>
        <v/>
      </c>
      <c r="N32" s="256" t="str">
        <f>IF('Stap 2. Invulblad'!N10="","",'Stap 2. Invulblad'!N10)</f>
        <v/>
      </c>
      <c r="O32" s="256" t="str">
        <f>IF('Stap 2. Invulblad'!O10="","",'Stap 2. Invulblad'!O10)</f>
        <v/>
      </c>
      <c r="P32" s="256" t="str">
        <f>IF('Stap 2. Invulblad'!P10="","",'Stap 2. Invulblad'!P10)</f>
        <v/>
      </c>
      <c r="Q32" s="256" t="str">
        <f>IF('Stap 2. Invulblad'!Q10="","",'Stap 2. Invulblad'!Q10)</f>
        <v/>
      </c>
      <c r="R32" s="257" t="str">
        <f>IF('Stap 2. Invulblad'!R10="","",'Stap 2. Invulblad'!R10)</f>
        <v/>
      </c>
      <c r="S32" s="257" t="str">
        <f>IF('Stap 2. Invulblad'!S10="","",'Stap 2. Invulblad'!S10)</f>
        <v>n.v.t.</v>
      </c>
      <c r="T32" s="259"/>
      <c r="U32" s="258"/>
      <c r="V32" s="396"/>
      <c r="W32" s="400" t="s">
        <v>186</v>
      </c>
      <c r="X32" s="411" t="e">
        <f>-U57</f>
        <v>#VALUE!</v>
      </c>
      <c r="Y32" s="400"/>
      <c r="Z32" s="400"/>
      <c r="AA32" s="400"/>
      <c r="AB32" s="400"/>
      <c r="AC32" s="400"/>
      <c r="AD32" s="400"/>
      <c r="AE32" s="400"/>
      <c r="AF32" s="400"/>
      <c r="AG32" s="400"/>
      <c r="AH32" s="400"/>
      <c r="AI32" s="400"/>
      <c r="AJ32" s="400"/>
      <c r="AK32" s="400"/>
      <c r="AL32" s="400"/>
      <c r="AM32" s="400"/>
      <c r="AN32" s="114"/>
      <c r="AO32" s="28"/>
    </row>
    <row r="33" spans="1:40" s="251" customFormat="1" ht="12" customHeight="1" x14ac:dyDescent="0.2">
      <c r="A33" s="250"/>
      <c r="B33" s="260" t="s">
        <v>170</v>
      </c>
      <c r="C33" s="261"/>
      <c r="D33" s="262" t="str">
        <f>'Stap 2. Invulblad'!D14</f>
        <v/>
      </c>
      <c r="E33" s="262" t="str">
        <f>'Stap 2. Invulblad'!E14</f>
        <v/>
      </c>
      <c r="F33" s="262" t="str">
        <f>'Stap 2. Invulblad'!F14</f>
        <v/>
      </c>
      <c r="G33" s="262" t="str">
        <f>'Stap 2. Invulblad'!G14</f>
        <v/>
      </c>
      <c r="H33" s="262" t="str">
        <f>'Stap 2. Invulblad'!H14</f>
        <v/>
      </c>
      <c r="I33" s="262" t="str">
        <f>'Stap 2. Invulblad'!I14</f>
        <v/>
      </c>
      <c r="J33" s="262" t="str">
        <f>'Stap 2. Invulblad'!J14</f>
        <v/>
      </c>
      <c r="K33" s="262" t="str">
        <f>'Stap 2. Invulblad'!K14</f>
        <v/>
      </c>
      <c r="L33" s="262" t="str">
        <f>'Stap 2. Invulblad'!L14</f>
        <v/>
      </c>
      <c r="M33" s="262" t="str">
        <f>'Stap 2. Invulblad'!M14</f>
        <v/>
      </c>
      <c r="N33" s="262" t="str">
        <f>'Stap 2. Invulblad'!N14</f>
        <v/>
      </c>
      <c r="O33" s="262" t="str">
        <f>'Stap 2. Invulblad'!O14</f>
        <v/>
      </c>
      <c r="P33" s="262" t="str">
        <f>'Stap 2. Invulblad'!P14</f>
        <v/>
      </c>
      <c r="Q33" s="262" t="str">
        <f>'Stap 2. Invulblad'!Q14</f>
        <v/>
      </c>
      <c r="R33" s="262" t="str">
        <f>'Stap 2. Invulblad'!R14</f>
        <v/>
      </c>
      <c r="S33" s="262" t="str">
        <f>'Stap 2. Invulblad'!S14</f>
        <v/>
      </c>
      <c r="T33" s="262" t="str">
        <f>'Stap 2. Invulblad'!T14</f>
        <v/>
      </c>
      <c r="U33" s="263"/>
      <c r="V33" s="397"/>
      <c r="W33" s="410" t="s">
        <v>187</v>
      </c>
      <c r="X33" s="406" t="e">
        <f>SUM(X31:X32)</f>
        <v>#VALUE!</v>
      </c>
      <c r="Y33" s="401"/>
      <c r="Z33" s="401"/>
      <c r="AA33" s="401"/>
      <c r="AB33" s="401"/>
      <c r="AC33" s="401"/>
      <c r="AD33" s="401"/>
      <c r="AE33" s="401"/>
      <c r="AF33" s="401"/>
      <c r="AG33" s="401"/>
      <c r="AH33" s="401"/>
      <c r="AI33" s="401"/>
      <c r="AJ33" s="401"/>
      <c r="AK33" s="401"/>
      <c r="AL33" s="401"/>
      <c r="AM33" s="401"/>
      <c r="AN33" s="252"/>
    </row>
    <row r="34" spans="1:40" s="251" customFormat="1" ht="12" x14ac:dyDescent="0.2">
      <c r="A34" s="250"/>
      <c r="B34" s="260" t="s">
        <v>58</v>
      </c>
      <c r="C34" s="264">
        <f>'Stap 2. Invulblad'!C34</f>
        <v>8.3299999999999999E-2</v>
      </c>
      <c r="D34" s="262" t="str">
        <f>IFERROR(IF(D$33*$C34&lt;'Stap 2. Invulblad'!$C$36,'Stap 2. Invulblad'!$C$36,D$33*$C34),"")</f>
        <v/>
      </c>
      <c r="E34" s="262" t="str">
        <f>IFERROR(IF(E$33*$C34&lt;'Stap 2. Invulblad'!$C$36,'Stap 2. Invulblad'!$C$36,E$33*$C34),"")</f>
        <v/>
      </c>
      <c r="F34" s="262" t="str">
        <f>IFERROR(IF(F$33*$C34&lt;'Stap 2. Invulblad'!$C$36,'Stap 2. Invulblad'!$C$36,F$33*$C34),"")</f>
        <v/>
      </c>
      <c r="G34" s="262" t="str">
        <f>IFERROR(IF(G$33*$C34&lt;'Stap 2. Invulblad'!$C$36,'Stap 2. Invulblad'!$C$36,G$33*$C34),"")</f>
        <v/>
      </c>
      <c r="H34" s="262" t="str">
        <f>IFERROR(IF(H$33*$C34&lt;'Stap 2. Invulblad'!$C$36,'Stap 2. Invulblad'!$C$36,H$33*$C34),"")</f>
        <v/>
      </c>
      <c r="I34" s="262" t="str">
        <f>IFERROR(IF(I$33*$C34&lt;'Stap 2. Invulblad'!$C$36,'Stap 2. Invulblad'!$C$36,I$33*$C34),"")</f>
        <v/>
      </c>
      <c r="J34" s="262" t="str">
        <f>IFERROR(IF(J$33*$C34&lt;'Stap 2. Invulblad'!$C$36,'Stap 2. Invulblad'!$C$36,J$33*$C34),"")</f>
        <v/>
      </c>
      <c r="K34" s="262" t="str">
        <f>IFERROR(IF(K$33*$C34&lt;'Stap 2. Invulblad'!$C$36,'Stap 2. Invulblad'!$C$36,K$33*$C34),"")</f>
        <v/>
      </c>
      <c r="L34" s="262" t="str">
        <f>IFERROR(IF(L$33*$C34&lt;'Stap 2. Invulblad'!$C$36,'Stap 2. Invulblad'!$C$36,L$33*$C34),"")</f>
        <v/>
      </c>
      <c r="M34" s="262" t="str">
        <f>IFERROR(IF(M$33*$C34&lt;'Stap 2. Invulblad'!$C$36,'Stap 2. Invulblad'!$C$36,M$33*$C34),"")</f>
        <v/>
      </c>
      <c r="N34" s="262" t="str">
        <f>IFERROR(IF(N$33*$C34&lt;'Stap 2. Invulblad'!$C$36,'Stap 2. Invulblad'!$C$36,N$33*$C34),"")</f>
        <v/>
      </c>
      <c r="O34" s="262" t="str">
        <f>IFERROR(IF(O$33*$C34&lt;'Stap 2. Invulblad'!$C$36,'Stap 2. Invulblad'!$C$36,O$33*$C34),"")</f>
        <v/>
      </c>
      <c r="P34" s="262" t="str">
        <f>IFERROR(IF(P$33*$C34&lt;'Stap 2. Invulblad'!$C$36,'Stap 2. Invulblad'!$C$36,P$33*$C34),"")</f>
        <v/>
      </c>
      <c r="Q34" s="262" t="str">
        <f>IFERROR(IF(Q$33*$C34&lt;'Stap 2. Invulblad'!$C$36,'Stap 2. Invulblad'!$C$36,Q$33*$C34),"")</f>
        <v/>
      </c>
      <c r="R34" s="262" t="str">
        <f>IFERROR(IF(R$33*$C34&lt;'Stap 2. Invulblad'!$C$36,'Stap 2. Invulblad'!$C$36,R$33*$C34),"")</f>
        <v/>
      </c>
      <c r="S34" s="262" t="str">
        <f>IFERROR(S$33*$C34,"")</f>
        <v/>
      </c>
      <c r="T34" s="262"/>
      <c r="U34" s="263"/>
      <c r="V34" s="397"/>
      <c r="W34" s="401"/>
      <c r="X34" s="401"/>
      <c r="Y34" s="401"/>
      <c r="Z34" s="401"/>
      <c r="AA34" s="401"/>
      <c r="AB34" s="401"/>
      <c r="AC34" s="401"/>
      <c r="AD34" s="401"/>
      <c r="AE34" s="401"/>
      <c r="AF34" s="401"/>
      <c r="AG34" s="401"/>
      <c r="AH34" s="401"/>
      <c r="AI34" s="401"/>
      <c r="AJ34" s="401"/>
      <c r="AK34" s="401"/>
      <c r="AL34" s="401"/>
      <c r="AM34" s="401"/>
      <c r="AN34" s="252"/>
    </row>
    <row r="35" spans="1:40" s="251" customFormat="1" ht="12" x14ac:dyDescent="0.2">
      <c r="A35" s="250"/>
      <c r="B35" s="260" t="s">
        <v>62</v>
      </c>
      <c r="C35" s="265">
        <f>'Stap 2. Invulblad'!C38</f>
        <v>0.08</v>
      </c>
      <c r="D35" s="262" t="str">
        <f>IFERROR(IF(D33*$C35&lt;'Stap 2. Invulblad'!$C$40,'Stap 2. Invulblad'!$C$40,D33*$C35),"")</f>
        <v/>
      </c>
      <c r="E35" s="262" t="str">
        <f>IFERROR(IF(E33*$C35&lt;'Stap 2. Invulblad'!$C$40,'Stap 2. Invulblad'!$C$40,E33*$C35),"")</f>
        <v/>
      </c>
      <c r="F35" s="262" t="str">
        <f>IFERROR(IF(F33*$C35&lt;'Stap 2. Invulblad'!$C$40,'Stap 2. Invulblad'!$C$40,F33*$C35),"")</f>
        <v/>
      </c>
      <c r="G35" s="262" t="str">
        <f>IFERROR(IF(G33*$C35&lt;'Stap 2. Invulblad'!$C$40,'Stap 2. Invulblad'!$C$40,G33*$C35),"")</f>
        <v/>
      </c>
      <c r="H35" s="262" t="str">
        <f>IFERROR(IF(H33*$C35&lt;'Stap 2. Invulblad'!$C$40,'Stap 2. Invulblad'!$C$40,H33*$C35),"")</f>
        <v/>
      </c>
      <c r="I35" s="262" t="str">
        <f>IFERROR(IF(I33*$C35&lt;'Stap 2. Invulblad'!$C$40,'Stap 2. Invulblad'!$C$40,I33*$C35),"")</f>
        <v/>
      </c>
      <c r="J35" s="262" t="str">
        <f>IFERROR(IF(J33*$C35&lt;'Stap 2. Invulblad'!$C$40,'Stap 2. Invulblad'!$C$40,J33*$C35),"")</f>
        <v/>
      </c>
      <c r="K35" s="262" t="str">
        <f>IFERROR(IF(K33*$C35&lt;'Stap 2. Invulblad'!$C$40,'Stap 2. Invulblad'!$C$40,K33*$C35),"")</f>
        <v/>
      </c>
      <c r="L35" s="262" t="str">
        <f>IFERROR(IF(L33*$C35&lt;'Stap 2. Invulblad'!$C$40,'Stap 2. Invulblad'!$C$40,L33*$C35),"")</f>
        <v/>
      </c>
      <c r="M35" s="262" t="str">
        <f>IFERROR(IF(M33*$C35&lt;'Stap 2. Invulblad'!$C$40,'Stap 2. Invulblad'!$C$40,M33*$C35),"")</f>
        <v/>
      </c>
      <c r="N35" s="262" t="str">
        <f>IFERROR(IF(N33*$C35&lt;'Stap 2. Invulblad'!$C$40,'Stap 2. Invulblad'!$C$40,N33*$C35),"")</f>
        <v/>
      </c>
      <c r="O35" s="262" t="str">
        <f>IFERROR(IF(O33*$C35&lt;'Stap 2. Invulblad'!$C$40,'Stap 2. Invulblad'!$C$40,O33*$C35),"")</f>
        <v/>
      </c>
      <c r="P35" s="262" t="str">
        <f>IFERROR(IF(P33*$C35&lt;'Stap 2. Invulblad'!$C$40,'Stap 2. Invulblad'!$C$40,P33*$C35),"")</f>
        <v/>
      </c>
      <c r="Q35" s="262" t="str">
        <f>IFERROR(IF(Q33*$C35&lt;'Stap 2. Invulblad'!$C$40,'Stap 2. Invulblad'!$C$40,Q33*$C35),"")</f>
        <v/>
      </c>
      <c r="R35" s="262" t="str">
        <f>IFERROR(IF(R33*$C35&lt;'Stap 2. Invulblad'!$C$40,'Stap 2. Invulblad'!$C$40,R33*$C35),"")</f>
        <v/>
      </c>
      <c r="S35" s="262" t="str">
        <f>IFERROR(S33*$C35,"")</f>
        <v/>
      </c>
      <c r="T35" s="262"/>
      <c r="U35" s="266"/>
      <c r="V35" s="398"/>
      <c r="W35" s="401"/>
      <c r="X35" s="401"/>
      <c r="Y35" s="401"/>
      <c r="Z35" s="401"/>
      <c r="AA35" s="401"/>
      <c r="AB35" s="401"/>
      <c r="AC35" s="401"/>
      <c r="AD35" s="401"/>
      <c r="AE35" s="401"/>
      <c r="AF35" s="401"/>
      <c r="AG35" s="401"/>
      <c r="AH35" s="401"/>
      <c r="AI35" s="401"/>
      <c r="AJ35" s="401"/>
      <c r="AK35" s="401"/>
      <c r="AL35" s="401"/>
      <c r="AM35" s="401"/>
      <c r="AN35" s="252"/>
    </row>
    <row r="36" spans="1:40" s="251" customFormat="1" ht="12.75" thickBot="1" x14ac:dyDescent="0.25">
      <c r="A36" s="250"/>
      <c r="B36" s="267" t="s">
        <v>54</v>
      </c>
      <c r="C36" s="270"/>
      <c r="D36" s="268" t="str">
        <f>IFERROR(D$33*'Stap 2. Invulblad'!D30,"")</f>
        <v/>
      </c>
      <c r="E36" s="268" t="str">
        <f>IFERROR(E$33*'Stap 2. Invulblad'!E30,"")</f>
        <v/>
      </c>
      <c r="F36" s="268" t="str">
        <f>IFERROR(F$33*'Stap 2. Invulblad'!F30,"")</f>
        <v/>
      </c>
      <c r="G36" s="268" t="str">
        <f>IFERROR(G$33*'Stap 2. Invulblad'!G30,"")</f>
        <v/>
      </c>
      <c r="H36" s="268" t="str">
        <f>IFERROR(H$33*'Stap 2. Invulblad'!H30,"")</f>
        <v/>
      </c>
      <c r="I36" s="268" t="str">
        <f>IFERROR(I$33*'Stap 2. Invulblad'!I30,"")</f>
        <v/>
      </c>
      <c r="J36" s="268" t="str">
        <f>IFERROR(J$33*'Stap 2. Invulblad'!J30,"")</f>
        <v/>
      </c>
      <c r="K36" s="268" t="str">
        <f>IFERROR(K$33*'Stap 2. Invulblad'!K30,"")</f>
        <v/>
      </c>
      <c r="L36" s="268" t="str">
        <f>IFERROR(L$33*'Stap 2. Invulblad'!L30,"")</f>
        <v/>
      </c>
      <c r="M36" s="268" t="str">
        <f>IFERROR(M$33*'Stap 2. Invulblad'!M30,"")</f>
        <v/>
      </c>
      <c r="N36" s="268" t="str">
        <f>IFERROR(N$33*'Stap 2. Invulblad'!N30,"")</f>
        <v/>
      </c>
      <c r="O36" s="268" t="str">
        <f>IFERROR(O$33*'Stap 2. Invulblad'!O30,"")</f>
        <v/>
      </c>
      <c r="P36" s="268" t="str">
        <f>IFERROR(P$33*'Stap 2. Invulblad'!P30,"")</f>
        <v/>
      </c>
      <c r="Q36" s="268" t="str">
        <f>IFERROR(Q$33*'Stap 2. Invulblad'!Q30,"")</f>
        <v/>
      </c>
      <c r="R36" s="268" t="str">
        <f>IFERROR(R$33*'Stap 2. Invulblad'!R30,"")</f>
        <v/>
      </c>
      <c r="S36" s="268" t="str">
        <f>IFERROR(S$33*'Stap 2. Invulblad'!S30,"")</f>
        <v/>
      </c>
      <c r="T36" s="268">
        <f>IF(OR(T33="",T33=0),0,IFERROR(T$33*'Stap 2. Invulblad'!#REF!,""))</f>
        <v>0</v>
      </c>
      <c r="U36" s="266"/>
      <c r="V36" s="398"/>
      <c r="W36" s="401"/>
      <c r="X36" s="401"/>
      <c r="Y36" s="401"/>
      <c r="Z36" s="401"/>
      <c r="AA36" s="401"/>
      <c r="AB36" s="401"/>
      <c r="AC36" s="401"/>
      <c r="AD36" s="401"/>
      <c r="AE36" s="401"/>
      <c r="AF36" s="401"/>
      <c r="AG36" s="401"/>
      <c r="AH36" s="401"/>
      <c r="AI36" s="401"/>
      <c r="AJ36" s="401"/>
      <c r="AK36" s="401"/>
      <c r="AL36" s="401"/>
      <c r="AM36" s="401"/>
      <c r="AN36" s="252"/>
    </row>
    <row r="37" spans="1:40" s="251" customFormat="1" ht="13.5" thickTop="1" thickBot="1" x14ac:dyDescent="0.25">
      <c r="A37" s="250"/>
      <c r="B37" s="269" t="s">
        <v>188</v>
      </c>
      <c r="C37" s="270"/>
      <c r="D37" s="262" t="str">
        <f>IF(D33="","",'Stap 2. Invulblad'!$C$42/CAO_VVT!$D$10)</f>
        <v/>
      </c>
      <c r="E37" s="262" t="str">
        <f>IF(E33="","",'Stap 2. Invulblad'!$C$42/CAO_VVT!$D$10)</f>
        <v/>
      </c>
      <c r="F37" s="262" t="str">
        <f>IF(F33="","",'Stap 2. Invulblad'!$C$42/CAO_VVT!$D$10)</f>
        <v/>
      </c>
      <c r="G37" s="262" t="str">
        <f>IF(G33="","",'Stap 2. Invulblad'!$C$42/CAO_VVT!$D$10)</f>
        <v/>
      </c>
      <c r="H37" s="262" t="str">
        <f>IF(H33="","",'Stap 2. Invulblad'!$C$42/CAO_VVT!$D$10)</f>
        <v/>
      </c>
      <c r="I37" s="262" t="str">
        <f>IF(I33="","",'Stap 2. Invulblad'!$C$42/CAO_VVT!$D$10)</f>
        <v/>
      </c>
      <c r="J37" s="262" t="str">
        <f>IF(J33="","",'Stap 2. Invulblad'!$C$42/CAO_VVT!$D$10)</f>
        <v/>
      </c>
      <c r="K37" s="262" t="str">
        <f>IF(K33="","",'Stap 2. Invulblad'!$C$42/CAO_VVT!$D$10)</f>
        <v/>
      </c>
      <c r="L37" s="262" t="str">
        <f>IF(L33="","",'Stap 2. Invulblad'!$C$42/CAO_VVT!$D$10)</f>
        <v/>
      </c>
      <c r="M37" s="262" t="str">
        <f>IF(M33="","",'Stap 2. Invulblad'!$C$42/CAO_VVT!$D$10)</f>
        <v/>
      </c>
      <c r="N37" s="262" t="str">
        <f>IF(N33="","",'Stap 2. Invulblad'!$C$42/CAO_VVT!$D$10)</f>
        <v/>
      </c>
      <c r="O37" s="262" t="str">
        <f>IF(O33="","",'Stap 2. Invulblad'!$C$42/CAO_VVT!$D$10)</f>
        <v/>
      </c>
      <c r="P37" s="262" t="str">
        <f>IF(P33="","",'Stap 2. Invulblad'!$C$42/CAO_VVT!$D$10)</f>
        <v/>
      </c>
      <c r="Q37" s="262" t="str">
        <f>IF(Q33="","",'Stap 2. Invulblad'!$C$42/CAO_VVT!$D$10)</f>
        <v/>
      </c>
      <c r="R37" s="262" t="str">
        <f>IF(R33="","",'Stap 2. Invulblad'!$C$42/CAO_VVT!$D$10)</f>
        <v/>
      </c>
      <c r="S37" s="262" t="str">
        <f>IF(S33="","",'Stap 2. Invulblad'!$C$42/CAO_VVT!$D$10)</f>
        <v/>
      </c>
      <c r="T37" s="262"/>
      <c r="U37" s="266"/>
      <c r="V37" s="266"/>
      <c r="W37" s="401"/>
      <c r="X37" s="401"/>
      <c r="Y37" s="401"/>
      <c r="Z37" s="401"/>
      <c r="AA37" s="401"/>
      <c r="AB37" s="401"/>
      <c r="AC37" s="401"/>
      <c r="AD37" s="401"/>
      <c r="AE37" s="401"/>
      <c r="AF37" s="401"/>
      <c r="AG37" s="401"/>
      <c r="AH37" s="401"/>
      <c r="AI37" s="401"/>
      <c r="AJ37" s="401"/>
      <c r="AK37" s="401"/>
      <c r="AL37" s="401"/>
      <c r="AM37" s="401"/>
      <c r="AN37" s="252"/>
    </row>
    <row r="38" spans="1:40" s="251" customFormat="1" ht="12.75" thickTop="1" x14ac:dyDescent="0.2">
      <c r="A38" s="250"/>
      <c r="B38" s="271" t="s">
        <v>189</v>
      </c>
      <c r="C38" s="272"/>
      <c r="D38" s="273">
        <f t="shared" ref="D38:R38" si="0">SUM(D33:D37)</f>
        <v>0</v>
      </c>
      <c r="E38" s="273">
        <f t="shared" si="0"/>
        <v>0</v>
      </c>
      <c r="F38" s="273">
        <f t="shared" si="0"/>
        <v>0</v>
      </c>
      <c r="G38" s="273">
        <f t="shared" si="0"/>
        <v>0</v>
      </c>
      <c r="H38" s="273">
        <f t="shared" si="0"/>
        <v>0</v>
      </c>
      <c r="I38" s="273">
        <f t="shared" si="0"/>
        <v>0</v>
      </c>
      <c r="J38" s="273">
        <f t="shared" si="0"/>
        <v>0</v>
      </c>
      <c r="K38" s="273">
        <f t="shared" si="0"/>
        <v>0</v>
      </c>
      <c r="L38" s="273">
        <f t="shared" si="0"/>
        <v>0</v>
      </c>
      <c r="M38" s="273">
        <f t="shared" si="0"/>
        <v>0</v>
      </c>
      <c r="N38" s="273">
        <f t="shared" si="0"/>
        <v>0</v>
      </c>
      <c r="O38" s="273">
        <f t="shared" si="0"/>
        <v>0</v>
      </c>
      <c r="P38" s="273">
        <f t="shared" si="0"/>
        <v>0</v>
      </c>
      <c r="Q38" s="273">
        <f t="shared" si="0"/>
        <v>0</v>
      </c>
      <c r="R38" s="273">
        <f t="shared" si="0"/>
        <v>0</v>
      </c>
      <c r="S38" s="273">
        <f t="shared" ref="S38" si="1">SUM(S33:S37)</f>
        <v>0</v>
      </c>
      <c r="T38" s="273">
        <f>IF(OR(T33="",T33=0),0,SUM(T33:T37))</f>
        <v>0</v>
      </c>
      <c r="U38" s="263"/>
      <c r="V38" s="263"/>
      <c r="W38" s="401"/>
      <c r="X38" s="401"/>
      <c r="Y38" s="401"/>
      <c r="Z38" s="401"/>
      <c r="AA38" s="401"/>
      <c r="AB38" s="401"/>
      <c r="AC38" s="401"/>
      <c r="AD38" s="401"/>
      <c r="AE38" s="401"/>
      <c r="AF38" s="401"/>
      <c r="AG38" s="401"/>
      <c r="AH38" s="401"/>
      <c r="AI38" s="401"/>
      <c r="AJ38" s="401"/>
      <c r="AK38" s="401"/>
      <c r="AL38" s="401"/>
      <c r="AM38" s="401"/>
      <c r="AN38" s="252"/>
    </row>
    <row r="39" spans="1:40" s="251" customFormat="1" ht="12.75" thickBot="1" x14ac:dyDescent="0.25">
      <c r="A39" s="250"/>
      <c r="B39" s="274" t="s">
        <v>74</v>
      </c>
      <c r="C39" s="275"/>
      <c r="D39" s="276">
        <f>'Stap 2. Invulblad'!D78*SUM(D33:D36)</f>
        <v>0</v>
      </c>
      <c r="E39" s="276">
        <f>'Stap 2. Invulblad'!E78*SUM(E33:E36)</f>
        <v>0</v>
      </c>
      <c r="F39" s="276">
        <f>'Stap 2. Invulblad'!F78*SUM(F33:F36)</f>
        <v>0</v>
      </c>
      <c r="G39" s="276">
        <f>'Stap 2. Invulblad'!G78*SUM(G33:G36)</f>
        <v>0</v>
      </c>
      <c r="H39" s="276">
        <f>'Stap 2. Invulblad'!H78*SUM(H33:H36)</f>
        <v>0</v>
      </c>
      <c r="I39" s="276">
        <f>'Stap 2. Invulblad'!I78*SUM(I33:I36)</f>
        <v>0</v>
      </c>
      <c r="J39" s="276">
        <f>'Stap 2. Invulblad'!J78*SUM(J33:J36)</f>
        <v>0</v>
      </c>
      <c r="K39" s="276">
        <f>'Stap 2. Invulblad'!K78*SUM(K33:K36)</f>
        <v>0</v>
      </c>
      <c r="L39" s="276">
        <f>'Stap 2. Invulblad'!L78*SUM(L33:L36)</f>
        <v>0</v>
      </c>
      <c r="M39" s="276">
        <f>'Stap 2. Invulblad'!M78*SUM(M33:M36)</f>
        <v>0</v>
      </c>
      <c r="N39" s="276">
        <f>'Stap 2. Invulblad'!N78*SUM(N33:N36)</f>
        <v>0</v>
      </c>
      <c r="O39" s="276">
        <f>'Stap 2. Invulblad'!O78*SUM(O33:O36)</f>
        <v>0</v>
      </c>
      <c r="P39" s="276">
        <f>'Stap 2. Invulblad'!P78*SUM(P33:P36)</f>
        <v>0</v>
      </c>
      <c r="Q39" s="276">
        <f>'Stap 2. Invulblad'!Q78*SUM(Q33:Q36)</f>
        <v>0</v>
      </c>
      <c r="R39" s="276">
        <f>'Stap 2. Invulblad'!R78*SUM(R33:R36)</f>
        <v>0</v>
      </c>
      <c r="S39" s="276">
        <f>'Stap 2. Invulblad'!S78*SUM(S33:S36)</f>
        <v>0</v>
      </c>
      <c r="T39" s="276"/>
      <c r="U39" s="266"/>
      <c r="V39" s="266"/>
      <c r="W39" s="401"/>
      <c r="X39" s="401"/>
      <c r="Y39" s="401"/>
      <c r="Z39" s="401"/>
      <c r="AA39" s="401"/>
      <c r="AB39" s="401"/>
      <c r="AC39" s="401"/>
      <c r="AD39" s="401"/>
      <c r="AE39" s="401"/>
      <c r="AF39" s="401"/>
      <c r="AG39" s="401"/>
      <c r="AH39" s="401"/>
      <c r="AI39" s="401"/>
      <c r="AJ39" s="401"/>
      <c r="AK39" s="401"/>
      <c r="AL39" s="401"/>
      <c r="AM39" s="401"/>
      <c r="AN39" s="252"/>
    </row>
    <row r="40" spans="1:40" s="251" customFormat="1" ht="13.5" thickTop="1" thickBot="1" x14ac:dyDescent="0.25">
      <c r="A40" s="250"/>
      <c r="B40" s="277" t="s">
        <v>190</v>
      </c>
      <c r="C40" s="278"/>
      <c r="D40" s="279">
        <f t="shared" ref="D40:R40" si="2">SUM(D38:D39)</f>
        <v>0</v>
      </c>
      <c r="E40" s="279">
        <f t="shared" si="2"/>
        <v>0</v>
      </c>
      <c r="F40" s="279">
        <f t="shared" si="2"/>
        <v>0</v>
      </c>
      <c r="G40" s="279">
        <f t="shared" si="2"/>
        <v>0</v>
      </c>
      <c r="H40" s="279">
        <f t="shared" si="2"/>
        <v>0</v>
      </c>
      <c r="I40" s="279">
        <f t="shared" si="2"/>
        <v>0</v>
      </c>
      <c r="J40" s="279">
        <f t="shared" si="2"/>
        <v>0</v>
      </c>
      <c r="K40" s="279">
        <f t="shared" si="2"/>
        <v>0</v>
      </c>
      <c r="L40" s="279">
        <f t="shared" si="2"/>
        <v>0</v>
      </c>
      <c r="M40" s="279">
        <f t="shared" si="2"/>
        <v>0</v>
      </c>
      <c r="N40" s="279">
        <f t="shared" si="2"/>
        <v>0</v>
      </c>
      <c r="O40" s="279">
        <f t="shared" si="2"/>
        <v>0</v>
      </c>
      <c r="P40" s="279">
        <f t="shared" si="2"/>
        <v>0</v>
      </c>
      <c r="Q40" s="279">
        <f t="shared" si="2"/>
        <v>0</v>
      </c>
      <c r="R40" s="279">
        <f t="shared" si="2"/>
        <v>0</v>
      </c>
      <c r="S40" s="279">
        <f t="shared" ref="S40" si="3">SUM(S38:S39)</f>
        <v>0</v>
      </c>
      <c r="T40" s="279">
        <f>IF(OR(T33="",T33=0),0,SUM(T38:T39))</f>
        <v>0</v>
      </c>
      <c r="U40" s="266"/>
      <c r="V40" s="266"/>
      <c r="W40" s="401"/>
      <c r="X40" s="401"/>
      <c r="Y40" s="401"/>
      <c r="Z40" s="401"/>
      <c r="AA40" s="401"/>
      <c r="AB40" s="401"/>
      <c r="AC40" s="401"/>
      <c r="AD40" s="401"/>
      <c r="AE40" s="401"/>
      <c r="AF40" s="401"/>
      <c r="AG40" s="401"/>
      <c r="AH40" s="401"/>
      <c r="AI40" s="401"/>
      <c r="AJ40" s="401"/>
      <c r="AK40" s="401"/>
      <c r="AL40" s="401"/>
      <c r="AM40" s="401"/>
      <c r="AN40" s="252"/>
    </row>
    <row r="41" spans="1:40" s="251" customFormat="1" ht="12.75" thickTop="1" x14ac:dyDescent="0.2">
      <c r="A41" s="250"/>
      <c r="B41" s="280" t="s">
        <v>191</v>
      </c>
      <c r="C41" s="278"/>
      <c r="D41" s="273" t="str">
        <f>IF(D40=0,"",D40/'Stap 2. Invulblad'!D104)</f>
        <v/>
      </c>
      <c r="E41" s="273" t="str">
        <f>IF(E40=0,"",E40/'Stap 2. Invulblad'!E104)</f>
        <v/>
      </c>
      <c r="F41" s="273" t="str">
        <f>IF(F40=0,"",F40/'Stap 2. Invulblad'!F104)</f>
        <v/>
      </c>
      <c r="G41" s="273" t="str">
        <f>IF(G40=0,"",G40/'Stap 2. Invulblad'!G104)</f>
        <v/>
      </c>
      <c r="H41" s="273" t="str">
        <f>IF(H40=0,"",H40/'Stap 2. Invulblad'!H104)</f>
        <v/>
      </c>
      <c r="I41" s="273" t="str">
        <f>IF(I40=0,"",I40/'Stap 2. Invulblad'!I104)</f>
        <v/>
      </c>
      <c r="J41" s="273" t="str">
        <f>IF(J40=0,"",J40/'Stap 2. Invulblad'!J104)</f>
        <v/>
      </c>
      <c r="K41" s="273" t="str">
        <f>IF(K40=0,"",K40/'Stap 2. Invulblad'!K104)</f>
        <v/>
      </c>
      <c r="L41" s="273" t="str">
        <f>IF(L40=0,"",L40/'Stap 2. Invulblad'!L104)</f>
        <v/>
      </c>
      <c r="M41" s="273" t="str">
        <f>IF(M40=0,"",M40/'Stap 2. Invulblad'!M104)</f>
        <v/>
      </c>
      <c r="N41" s="273" t="str">
        <f>IF(N40=0,"",N40/'Stap 2. Invulblad'!N104)</f>
        <v/>
      </c>
      <c r="O41" s="273" t="str">
        <f>IF(O40=0,"",O40/'Stap 2. Invulblad'!O104)</f>
        <v/>
      </c>
      <c r="P41" s="273" t="str">
        <f>IF(P40=0,"",P40/'Stap 2. Invulblad'!P104)</f>
        <v/>
      </c>
      <c r="Q41" s="273" t="str">
        <f>IF(Q40=0,"",Q40/'Stap 2. Invulblad'!Q104)</f>
        <v/>
      </c>
      <c r="R41" s="273" t="str">
        <f>IF(R40=0,"",R40/'Stap 2. Invulblad'!R104)</f>
        <v/>
      </c>
      <c r="S41" s="273" t="str">
        <f>IF(S40=0,"",S40/'Stap 2. Invulblad'!S104)</f>
        <v/>
      </c>
      <c r="T41" s="273" t="str">
        <f>IF(T40=0,"",T40/'Stap 2. Invulblad'!T104)</f>
        <v/>
      </c>
      <c r="W41" s="401"/>
      <c r="X41" s="401"/>
      <c r="Y41" s="401"/>
      <c r="Z41" s="401"/>
      <c r="AA41" s="401"/>
      <c r="AB41" s="401"/>
      <c r="AC41" s="401"/>
      <c r="AD41" s="401"/>
      <c r="AE41" s="401"/>
      <c r="AF41" s="401"/>
      <c r="AG41" s="401"/>
      <c r="AH41" s="401"/>
      <c r="AI41" s="401"/>
      <c r="AJ41" s="401"/>
      <c r="AK41" s="401"/>
      <c r="AL41" s="401"/>
      <c r="AM41" s="401"/>
      <c r="AN41" s="252"/>
    </row>
    <row r="42" spans="1:40" s="251" customFormat="1" ht="12.75" thickBot="1" x14ac:dyDescent="0.25">
      <c r="A42" s="250"/>
      <c r="B42" s="281" t="s">
        <v>192</v>
      </c>
      <c r="C42" s="282"/>
      <c r="D42" s="283" t="str">
        <f>IF(D33="","",'Stap 2. Invulblad'!$C$114)</f>
        <v/>
      </c>
      <c r="E42" s="283" t="str">
        <f>IF(E33="","",'Stap 2. Invulblad'!$C$114)</f>
        <v/>
      </c>
      <c r="F42" s="283" t="str">
        <f>IF(F33="","",'Stap 2. Invulblad'!$C$114)</f>
        <v/>
      </c>
      <c r="G42" s="283" t="str">
        <f>IF(G33="","",'Stap 2. Invulblad'!$C$114)</f>
        <v/>
      </c>
      <c r="H42" s="283" t="str">
        <f>IF(H33="","",'Stap 2. Invulblad'!$C$114)</f>
        <v/>
      </c>
      <c r="I42" s="283" t="str">
        <f>IF(I33="","",'Stap 2. Invulblad'!$C$114)</f>
        <v/>
      </c>
      <c r="J42" s="283" t="str">
        <f>IF(J33="","",'Stap 2. Invulblad'!$C$114)</f>
        <v/>
      </c>
      <c r="K42" s="283" t="str">
        <f>IF(K33="","",'Stap 2. Invulblad'!$C$114)</f>
        <v/>
      </c>
      <c r="L42" s="283" t="str">
        <f>IF(L33="","",'Stap 2. Invulblad'!$C$114)</f>
        <v/>
      </c>
      <c r="M42" s="283" t="str">
        <f>IF(M33="","",'Stap 2. Invulblad'!$C$114)</f>
        <v/>
      </c>
      <c r="N42" s="283" t="str">
        <f>IF(N33="","",'Stap 2. Invulblad'!$C$114)</f>
        <v/>
      </c>
      <c r="O42" s="283" t="str">
        <f>IF(O33="","",'Stap 2. Invulblad'!$C$114)</f>
        <v/>
      </c>
      <c r="P42" s="283" t="str">
        <f>IF(P33="","",'Stap 2. Invulblad'!$C$114)</f>
        <v/>
      </c>
      <c r="Q42" s="283" t="str">
        <f>IF(Q33="","",'Stap 2. Invulblad'!$C$114)</f>
        <v/>
      </c>
      <c r="R42" s="283" t="str">
        <f>IF(R33="","",'Stap 2. Invulblad'!$C$114)</f>
        <v/>
      </c>
      <c r="S42" s="283">
        <f>IF(S33=0,"",'Stap 2. Invulblad'!$C$114)</f>
        <v>0</v>
      </c>
      <c r="T42" s="283">
        <f>IF(T33=0,"",'Stap 2. Invulblad'!$C$114)</f>
        <v>0</v>
      </c>
      <c r="W42" s="401"/>
      <c r="X42" s="401"/>
      <c r="Y42" s="401"/>
      <c r="Z42" s="401"/>
      <c r="AA42" s="401"/>
      <c r="AB42" s="401"/>
      <c r="AC42" s="401"/>
      <c r="AD42" s="401"/>
      <c r="AE42" s="401"/>
      <c r="AF42" s="401"/>
      <c r="AG42" s="401"/>
      <c r="AH42" s="401"/>
      <c r="AI42" s="401"/>
      <c r="AJ42" s="401"/>
      <c r="AK42" s="401"/>
      <c r="AL42" s="401"/>
      <c r="AM42" s="401"/>
      <c r="AN42" s="252"/>
    </row>
    <row r="43" spans="1:40" s="251" customFormat="1" ht="12.75" thickTop="1" x14ac:dyDescent="0.2">
      <c r="A43" s="250"/>
      <c r="B43" s="277" t="s">
        <v>193</v>
      </c>
      <c r="C43" s="278"/>
      <c r="D43" s="279">
        <f t="shared" ref="D43:R43" si="4">SUM(D41:D42)</f>
        <v>0</v>
      </c>
      <c r="E43" s="279">
        <f t="shared" si="4"/>
        <v>0</v>
      </c>
      <c r="F43" s="279">
        <f t="shared" si="4"/>
        <v>0</v>
      </c>
      <c r="G43" s="279">
        <f t="shared" si="4"/>
        <v>0</v>
      </c>
      <c r="H43" s="279">
        <f t="shared" si="4"/>
        <v>0</v>
      </c>
      <c r="I43" s="279">
        <f t="shared" si="4"/>
        <v>0</v>
      </c>
      <c r="J43" s="279">
        <f t="shared" si="4"/>
        <v>0</v>
      </c>
      <c r="K43" s="279">
        <f t="shared" si="4"/>
        <v>0</v>
      </c>
      <c r="L43" s="279">
        <f t="shared" si="4"/>
        <v>0</v>
      </c>
      <c r="M43" s="279">
        <f t="shared" si="4"/>
        <v>0</v>
      </c>
      <c r="N43" s="279">
        <f t="shared" si="4"/>
        <v>0</v>
      </c>
      <c r="O43" s="279">
        <f t="shared" si="4"/>
        <v>0</v>
      </c>
      <c r="P43" s="279">
        <f t="shared" si="4"/>
        <v>0</v>
      </c>
      <c r="Q43" s="279">
        <f t="shared" si="4"/>
        <v>0</v>
      </c>
      <c r="R43" s="279">
        <f t="shared" si="4"/>
        <v>0</v>
      </c>
      <c r="S43" s="279">
        <f t="shared" ref="S43:T43" si="5">SUM(S41:S42)</f>
        <v>0</v>
      </c>
      <c r="T43" s="279">
        <f t="shared" si="5"/>
        <v>0</v>
      </c>
      <c r="W43" s="401"/>
      <c r="X43" s="401"/>
      <c r="Y43" s="401"/>
      <c r="Z43" s="401"/>
      <c r="AA43" s="401"/>
      <c r="AB43" s="401"/>
      <c r="AC43" s="401"/>
      <c r="AD43" s="401"/>
      <c r="AE43" s="401"/>
      <c r="AF43" s="401"/>
      <c r="AG43" s="401"/>
      <c r="AH43" s="401"/>
      <c r="AI43" s="401"/>
      <c r="AJ43" s="401"/>
      <c r="AK43" s="401"/>
      <c r="AL43" s="401"/>
      <c r="AM43" s="401"/>
      <c r="AN43" s="252"/>
    </row>
    <row r="44" spans="1:40" s="251" customFormat="1" ht="12" x14ac:dyDescent="0.2">
      <c r="A44" s="250"/>
      <c r="B44" s="284"/>
      <c r="C44" s="285"/>
      <c r="D44" s="286"/>
      <c r="E44" s="286"/>
      <c r="F44" s="255"/>
      <c r="G44" s="255"/>
      <c r="H44" s="255"/>
      <c r="I44" s="255"/>
      <c r="J44" s="255"/>
      <c r="K44" s="255"/>
      <c r="L44" s="255"/>
      <c r="M44" s="255"/>
      <c r="N44" s="255"/>
      <c r="O44" s="255"/>
      <c r="P44" s="255"/>
      <c r="Q44" s="255"/>
      <c r="R44" s="287"/>
      <c r="S44" s="287"/>
      <c r="T44" s="287"/>
      <c r="W44" s="401"/>
      <c r="X44" s="401"/>
      <c r="Y44" s="401"/>
      <c r="Z44" s="401"/>
      <c r="AA44" s="401"/>
      <c r="AB44" s="401"/>
      <c r="AC44" s="401"/>
      <c r="AD44" s="401"/>
      <c r="AE44" s="401"/>
      <c r="AF44" s="401"/>
      <c r="AG44" s="401"/>
      <c r="AH44" s="401"/>
      <c r="AI44" s="401"/>
      <c r="AJ44" s="401"/>
      <c r="AK44" s="401"/>
      <c r="AL44" s="401"/>
      <c r="AM44" s="401"/>
      <c r="AN44" s="252"/>
    </row>
    <row r="45" spans="1:40" s="251" customFormat="1" ht="12" x14ac:dyDescent="0.2">
      <c r="A45" s="250"/>
      <c r="B45" s="288" t="s">
        <v>194</v>
      </c>
      <c r="C45" s="289">
        <f>'Stap 2. Invulblad'!E145</f>
        <v>0</v>
      </c>
      <c r="D45" s="262">
        <f t="shared" ref="D45:S47" si="6">$C45*D$43</f>
        <v>0</v>
      </c>
      <c r="E45" s="262">
        <f t="shared" si="6"/>
        <v>0</v>
      </c>
      <c r="F45" s="262">
        <f t="shared" si="6"/>
        <v>0</v>
      </c>
      <c r="G45" s="262">
        <f t="shared" si="6"/>
        <v>0</v>
      </c>
      <c r="H45" s="262">
        <f t="shared" si="6"/>
        <v>0</v>
      </c>
      <c r="I45" s="262">
        <f t="shared" si="6"/>
        <v>0</v>
      </c>
      <c r="J45" s="262">
        <f t="shared" si="6"/>
        <v>0</v>
      </c>
      <c r="K45" s="262">
        <f t="shared" si="6"/>
        <v>0</v>
      </c>
      <c r="L45" s="262">
        <f t="shared" si="6"/>
        <v>0</v>
      </c>
      <c r="M45" s="262">
        <f t="shared" si="6"/>
        <v>0</v>
      </c>
      <c r="N45" s="262">
        <f t="shared" si="6"/>
        <v>0</v>
      </c>
      <c r="O45" s="262">
        <f t="shared" si="6"/>
        <v>0</v>
      </c>
      <c r="P45" s="262">
        <f t="shared" si="6"/>
        <v>0</v>
      </c>
      <c r="Q45" s="262">
        <f t="shared" si="6"/>
        <v>0</v>
      </c>
      <c r="R45" s="262">
        <f t="shared" si="6"/>
        <v>0</v>
      </c>
      <c r="S45" s="262">
        <f t="shared" si="6"/>
        <v>0</v>
      </c>
      <c r="T45" s="262">
        <v>0</v>
      </c>
      <c r="W45" s="401"/>
      <c r="X45" s="401"/>
      <c r="Y45" s="401"/>
      <c r="Z45" s="401"/>
      <c r="AA45" s="401"/>
      <c r="AB45" s="401"/>
      <c r="AC45" s="401"/>
      <c r="AD45" s="401"/>
      <c r="AE45" s="401"/>
      <c r="AF45" s="401"/>
      <c r="AG45" s="401"/>
      <c r="AH45" s="401"/>
      <c r="AI45" s="401"/>
      <c r="AJ45" s="401"/>
      <c r="AK45" s="401"/>
      <c r="AL45" s="401"/>
      <c r="AM45" s="401"/>
      <c r="AN45" s="252"/>
    </row>
    <row r="46" spans="1:40" s="251" customFormat="1" ht="12" x14ac:dyDescent="0.2">
      <c r="A46" s="250"/>
      <c r="B46" s="260" t="s">
        <v>195</v>
      </c>
      <c r="C46" s="289">
        <f>'Stap 2. Invulblad'!E146</f>
        <v>0</v>
      </c>
      <c r="D46" s="262">
        <f t="shared" si="6"/>
        <v>0</v>
      </c>
      <c r="E46" s="262">
        <f t="shared" si="6"/>
        <v>0</v>
      </c>
      <c r="F46" s="262">
        <f t="shared" si="6"/>
        <v>0</v>
      </c>
      <c r="G46" s="262">
        <f t="shared" si="6"/>
        <v>0</v>
      </c>
      <c r="H46" s="262">
        <f t="shared" si="6"/>
        <v>0</v>
      </c>
      <c r="I46" s="262">
        <f t="shared" si="6"/>
        <v>0</v>
      </c>
      <c r="J46" s="262">
        <f t="shared" si="6"/>
        <v>0</v>
      </c>
      <c r="K46" s="262">
        <f t="shared" si="6"/>
        <v>0</v>
      </c>
      <c r="L46" s="262">
        <f t="shared" si="6"/>
        <v>0</v>
      </c>
      <c r="M46" s="262">
        <f t="shared" si="6"/>
        <v>0</v>
      </c>
      <c r="N46" s="262">
        <f t="shared" si="6"/>
        <v>0</v>
      </c>
      <c r="O46" s="262">
        <f t="shared" si="6"/>
        <v>0</v>
      </c>
      <c r="P46" s="262">
        <f t="shared" si="6"/>
        <v>0</v>
      </c>
      <c r="Q46" s="262">
        <f t="shared" si="6"/>
        <v>0</v>
      </c>
      <c r="R46" s="262">
        <f t="shared" si="6"/>
        <v>0</v>
      </c>
      <c r="S46" s="262">
        <f t="shared" si="6"/>
        <v>0</v>
      </c>
      <c r="T46" s="262">
        <v>0</v>
      </c>
      <c r="W46" s="401"/>
      <c r="X46" s="401"/>
      <c r="Y46" s="401"/>
      <c r="Z46" s="401"/>
      <c r="AA46" s="401"/>
      <c r="AB46" s="401"/>
      <c r="AC46" s="401"/>
      <c r="AD46" s="401"/>
      <c r="AE46" s="401"/>
      <c r="AF46" s="401"/>
      <c r="AG46" s="401"/>
      <c r="AH46" s="401"/>
      <c r="AI46" s="401"/>
      <c r="AJ46" s="401"/>
      <c r="AK46" s="401"/>
      <c r="AL46" s="401"/>
      <c r="AM46" s="401"/>
      <c r="AN46" s="252"/>
    </row>
    <row r="47" spans="1:40" s="251" customFormat="1" ht="12.75" thickBot="1" x14ac:dyDescent="0.25">
      <c r="A47" s="250"/>
      <c r="B47" s="260" t="s">
        <v>196</v>
      </c>
      <c r="C47" s="289">
        <f>'Stap 2. Invulblad'!E147</f>
        <v>0</v>
      </c>
      <c r="D47" s="262">
        <f t="shared" si="6"/>
        <v>0</v>
      </c>
      <c r="E47" s="262">
        <f t="shared" si="6"/>
        <v>0</v>
      </c>
      <c r="F47" s="262">
        <f t="shared" si="6"/>
        <v>0</v>
      </c>
      <c r="G47" s="262">
        <f t="shared" si="6"/>
        <v>0</v>
      </c>
      <c r="H47" s="262">
        <f t="shared" si="6"/>
        <v>0</v>
      </c>
      <c r="I47" s="262">
        <f t="shared" si="6"/>
        <v>0</v>
      </c>
      <c r="J47" s="262">
        <f t="shared" si="6"/>
        <v>0</v>
      </c>
      <c r="K47" s="262">
        <f t="shared" si="6"/>
        <v>0</v>
      </c>
      <c r="L47" s="262">
        <f t="shared" si="6"/>
        <v>0</v>
      </c>
      <c r="M47" s="262">
        <f t="shared" si="6"/>
        <v>0</v>
      </c>
      <c r="N47" s="262">
        <f t="shared" si="6"/>
        <v>0</v>
      </c>
      <c r="O47" s="262">
        <f t="shared" si="6"/>
        <v>0</v>
      </c>
      <c r="P47" s="262">
        <f t="shared" si="6"/>
        <v>0</v>
      </c>
      <c r="Q47" s="262">
        <f t="shared" si="6"/>
        <v>0</v>
      </c>
      <c r="R47" s="262">
        <f t="shared" si="6"/>
        <v>0</v>
      </c>
      <c r="S47" s="262">
        <f t="shared" si="6"/>
        <v>0</v>
      </c>
      <c r="T47" s="262">
        <v>0</v>
      </c>
      <c r="W47" s="401"/>
      <c r="X47" s="401"/>
      <c r="Y47" s="401"/>
      <c r="Z47" s="401"/>
      <c r="AA47" s="401"/>
      <c r="AB47" s="401"/>
      <c r="AC47" s="401"/>
      <c r="AD47" s="401"/>
      <c r="AE47" s="401"/>
      <c r="AF47" s="401"/>
      <c r="AG47" s="401"/>
      <c r="AH47" s="401"/>
      <c r="AI47" s="401"/>
      <c r="AJ47" s="401"/>
      <c r="AK47" s="401"/>
      <c r="AL47" s="401"/>
      <c r="AM47" s="401"/>
      <c r="AN47" s="252"/>
    </row>
    <row r="48" spans="1:40" s="251" customFormat="1" ht="12.75" thickTop="1" x14ac:dyDescent="0.2">
      <c r="A48" s="290"/>
      <c r="B48" s="280" t="s">
        <v>197</v>
      </c>
      <c r="C48" s="291"/>
      <c r="D48" s="273">
        <f t="shared" ref="D48:R48" si="7">SUM(D43,D45:D47)</f>
        <v>0</v>
      </c>
      <c r="E48" s="273">
        <f t="shared" si="7"/>
        <v>0</v>
      </c>
      <c r="F48" s="273">
        <f t="shared" si="7"/>
        <v>0</v>
      </c>
      <c r="G48" s="273">
        <f t="shared" si="7"/>
        <v>0</v>
      </c>
      <c r="H48" s="273">
        <f t="shared" si="7"/>
        <v>0</v>
      </c>
      <c r="I48" s="273">
        <f t="shared" si="7"/>
        <v>0</v>
      </c>
      <c r="J48" s="273">
        <f t="shared" si="7"/>
        <v>0</v>
      </c>
      <c r="K48" s="273">
        <f t="shared" si="7"/>
        <v>0</v>
      </c>
      <c r="L48" s="273">
        <f t="shared" si="7"/>
        <v>0</v>
      </c>
      <c r="M48" s="273">
        <f t="shared" si="7"/>
        <v>0</v>
      </c>
      <c r="N48" s="273">
        <f t="shared" si="7"/>
        <v>0</v>
      </c>
      <c r="O48" s="273">
        <f t="shared" si="7"/>
        <v>0</v>
      </c>
      <c r="P48" s="273">
        <f t="shared" si="7"/>
        <v>0</v>
      </c>
      <c r="Q48" s="273">
        <f t="shared" si="7"/>
        <v>0</v>
      </c>
      <c r="R48" s="273">
        <f t="shared" si="7"/>
        <v>0</v>
      </c>
      <c r="S48" s="273">
        <f t="shared" ref="S48" si="8">SUM(S43,S45:S47)</f>
        <v>0</v>
      </c>
      <c r="T48" s="273">
        <f>IF(OR(T33="",T33=0),0,SUM(T43,T45:T47))</f>
        <v>0</v>
      </c>
      <c r="W48" s="401"/>
      <c r="X48" s="401"/>
      <c r="Y48" s="401"/>
      <c r="Z48" s="401"/>
      <c r="AA48" s="401"/>
      <c r="AB48" s="401"/>
      <c r="AC48" s="401"/>
      <c r="AD48" s="401"/>
      <c r="AE48" s="401"/>
      <c r="AF48" s="401"/>
      <c r="AG48" s="401"/>
      <c r="AH48" s="401"/>
      <c r="AI48" s="401"/>
      <c r="AJ48" s="401"/>
      <c r="AK48" s="401"/>
      <c r="AL48" s="401"/>
      <c r="AM48" s="401"/>
      <c r="AN48" s="252"/>
    </row>
    <row r="49" spans="1:64" s="251" customFormat="1" ht="12.75" thickBot="1" x14ac:dyDescent="0.25">
      <c r="A49" s="290"/>
      <c r="B49" s="292" t="s">
        <v>198</v>
      </c>
      <c r="C49" s="293">
        <f>'Stap 2. Invulblad'!C138</f>
        <v>0</v>
      </c>
      <c r="D49" s="283">
        <f t="shared" ref="D49:S49" si="9">$C49*D$48</f>
        <v>0</v>
      </c>
      <c r="E49" s="283">
        <f t="shared" si="9"/>
        <v>0</v>
      </c>
      <c r="F49" s="283">
        <f t="shared" si="9"/>
        <v>0</v>
      </c>
      <c r="G49" s="283">
        <f t="shared" si="9"/>
        <v>0</v>
      </c>
      <c r="H49" s="283">
        <f t="shared" si="9"/>
        <v>0</v>
      </c>
      <c r="I49" s="283">
        <f t="shared" si="9"/>
        <v>0</v>
      </c>
      <c r="J49" s="283">
        <f t="shared" si="9"/>
        <v>0</v>
      </c>
      <c r="K49" s="283">
        <f t="shared" si="9"/>
        <v>0</v>
      </c>
      <c r="L49" s="283">
        <f t="shared" si="9"/>
        <v>0</v>
      </c>
      <c r="M49" s="283">
        <f t="shared" si="9"/>
        <v>0</v>
      </c>
      <c r="N49" s="283">
        <f t="shared" si="9"/>
        <v>0</v>
      </c>
      <c r="O49" s="283">
        <f t="shared" si="9"/>
        <v>0</v>
      </c>
      <c r="P49" s="283">
        <f t="shared" si="9"/>
        <v>0</v>
      </c>
      <c r="Q49" s="283">
        <f t="shared" si="9"/>
        <v>0</v>
      </c>
      <c r="R49" s="283">
        <f t="shared" si="9"/>
        <v>0</v>
      </c>
      <c r="S49" s="283">
        <f t="shared" si="9"/>
        <v>0</v>
      </c>
      <c r="T49" s="283">
        <f>IF(OR(T33="",T33=0),0,$C49*T$48)</f>
        <v>0</v>
      </c>
      <c r="W49" s="401"/>
      <c r="X49" s="401"/>
      <c r="Y49" s="401"/>
      <c r="Z49" s="401"/>
      <c r="AA49" s="401"/>
      <c r="AB49" s="401"/>
      <c r="AC49" s="401"/>
      <c r="AD49" s="401"/>
      <c r="AE49" s="401"/>
      <c r="AF49" s="401"/>
      <c r="AG49" s="401"/>
      <c r="AH49" s="401"/>
      <c r="AI49" s="401"/>
      <c r="AJ49" s="401"/>
      <c r="AK49" s="401"/>
      <c r="AL49" s="401"/>
      <c r="AM49" s="401"/>
      <c r="AN49" s="252"/>
    </row>
    <row r="50" spans="1:64" s="251" customFormat="1" ht="12.75" thickTop="1" x14ac:dyDescent="0.2">
      <c r="A50" s="290"/>
      <c r="B50" s="280" t="s">
        <v>199</v>
      </c>
      <c r="C50" s="291"/>
      <c r="D50" s="273">
        <f t="shared" ref="D50:R50" si="10">SUM(D48:D49)</f>
        <v>0</v>
      </c>
      <c r="E50" s="273">
        <f t="shared" si="10"/>
        <v>0</v>
      </c>
      <c r="F50" s="273">
        <f t="shared" si="10"/>
        <v>0</v>
      </c>
      <c r="G50" s="273">
        <f t="shared" si="10"/>
        <v>0</v>
      </c>
      <c r="H50" s="273">
        <f t="shared" si="10"/>
        <v>0</v>
      </c>
      <c r="I50" s="273">
        <f t="shared" si="10"/>
        <v>0</v>
      </c>
      <c r="J50" s="273">
        <f t="shared" si="10"/>
        <v>0</v>
      </c>
      <c r="K50" s="273">
        <f t="shared" si="10"/>
        <v>0</v>
      </c>
      <c r="L50" s="273">
        <f t="shared" si="10"/>
        <v>0</v>
      </c>
      <c r="M50" s="273">
        <f t="shared" si="10"/>
        <v>0</v>
      </c>
      <c r="N50" s="273">
        <f t="shared" si="10"/>
        <v>0</v>
      </c>
      <c r="O50" s="273">
        <f t="shared" si="10"/>
        <v>0</v>
      </c>
      <c r="P50" s="273">
        <f t="shared" si="10"/>
        <v>0</v>
      </c>
      <c r="Q50" s="273">
        <f t="shared" si="10"/>
        <v>0</v>
      </c>
      <c r="R50" s="273">
        <f t="shared" si="10"/>
        <v>0</v>
      </c>
      <c r="S50" s="273">
        <f t="shared" ref="S50" si="11">SUM(S48:S49)</f>
        <v>0</v>
      </c>
      <c r="T50" s="273">
        <f>IF(OR(T33="",T33=0),0,SUM(T48:T49))</f>
        <v>0</v>
      </c>
      <c r="W50" s="401"/>
      <c r="X50" s="401"/>
      <c r="Y50" s="401"/>
      <c r="Z50" s="401"/>
      <c r="AA50" s="401"/>
      <c r="AB50" s="401"/>
      <c r="AC50" s="401"/>
      <c r="AD50" s="401"/>
      <c r="AE50" s="401"/>
      <c r="AF50" s="401"/>
      <c r="AG50" s="401"/>
      <c r="AH50" s="401"/>
      <c r="AI50" s="401"/>
      <c r="AJ50" s="401"/>
      <c r="AK50" s="401"/>
      <c r="AL50" s="401"/>
      <c r="AM50" s="401"/>
      <c r="AN50" s="252"/>
    </row>
    <row r="51" spans="1:64" s="251" customFormat="1" ht="12" x14ac:dyDescent="0.2">
      <c r="A51" s="290"/>
      <c r="B51" s="294"/>
      <c r="C51" s="309"/>
      <c r="D51" s="295"/>
      <c r="E51" s="295"/>
      <c r="F51" s="295"/>
      <c r="G51" s="295"/>
      <c r="H51" s="295"/>
      <c r="I51" s="295"/>
      <c r="J51" s="295"/>
      <c r="K51" s="295"/>
      <c r="L51" s="295"/>
      <c r="M51" s="295"/>
      <c r="N51" s="295"/>
      <c r="O51" s="295"/>
      <c r="P51" s="295"/>
      <c r="Q51" s="295"/>
      <c r="R51" s="296"/>
      <c r="S51" s="296"/>
      <c r="T51" s="296"/>
      <c r="W51" s="401"/>
      <c r="X51" s="401"/>
      <c r="Y51" s="401"/>
      <c r="Z51" s="401"/>
      <c r="AA51" s="401"/>
      <c r="AB51" s="401"/>
      <c r="AC51" s="401"/>
      <c r="AD51" s="401"/>
      <c r="AE51" s="401"/>
      <c r="AF51" s="401"/>
      <c r="AG51" s="401"/>
      <c r="AH51" s="401"/>
      <c r="AI51" s="401"/>
      <c r="AJ51" s="401"/>
      <c r="AK51" s="401"/>
      <c r="AL51" s="401"/>
      <c r="AM51" s="401"/>
      <c r="AN51" s="252"/>
    </row>
    <row r="52" spans="1:64" s="251" customFormat="1" ht="12" x14ac:dyDescent="0.2">
      <c r="A52" s="290"/>
      <c r="B52" s="260" t="s">
        <v>44</v>
      </c>
      <c r="C52" s="297"/>
      <c r="D52" s="417" t="str">
        <f>'Stap 2. Invulblad'!D18</f>
        <v/>
      </c>
      <c r="E52" s="417" t="str">
        <f>'Stap 2. Invulblad'!E18</f>
        <v/>
      </c>
      <c r="F52" s="417" t="str">
        <f>'Stap 2. Invulblad'!F18</f>
        <v/>
      </c>
      <c r="G52" s="417" t="str">
        <f>'Stap 2. Invulblad'!G18</f>
        <v/>
      </c>
      <c r="H52" s="417" t="str">
        <f>'Stap 2. Invulblad'!H18</f>
        <v/>
      </c>
      <c r="I52" s="417" t="str">
        <f>'Stap 2. Invulblad'!I18</f>
        <v/>
      </c>
      <c r="J52" s="417" t="str">
        <f>'Stap 2. Invulblad'!J18</f>
        <v/>
      </c>
      <c r="K52" s="417" t="str">
        <f>'Stap 2. Invulblad'!K18</f>
        <v/>
      </c>
      <c r="L52" s="417" t="str">
        <f>'Stap 2. Invulblad'!L18</f>
        <v/>
      </c>
      <c r="M52" s="417" t="str">
        <f>'Stap 2. Invulblad'!M18</f>
        <v/>
      </c>
      <c r="N52" s="417" t="str">
        <f>'Stap 2. Invulblad'!N18</f>
        <v/>
      </c>
      <c r="O52" s="417" t="str">
        <f>'Stap 2. Invulblad'!O18</f>
        <v/>
      </c>
      <c r="P52" s="417" t="str">
        <f>'Stap 2. Invulblad'!P18</f>
        <v/>
      </c>
      <c r="Q52" s="417" t="str">
        <f>'Stap 2. Invulblad'!Q18</f>
        <v/>
      </c>
      <c r="R52" s="417" t="str">
        <f>'Stap 2. Invulblad'!R18</f>
        <v/>
      </c>
      <c r="S52" s="417" t="str">
        <f>'Stap 2. Invulblad'!S18</f>
        <v/>
      </c>
      <c r="T52" s="417">
        <f>'Stap 2. Invulblad'!T18</f>
        <v>0</v>
      </c>
      <c r="U52" s="298"/>
      <c r="V52" s="298"/>
      <c r="W52" s="401"/>
      <c r="X52" s="401"/>
      <c r="Y52" s="401"/>
      <c r="Z52" s="401"/>
      <c r="AA52" s="401"/>
      <c r="AB52" s="401"/>
      <c r="AC52" s="401"/>
      <c r="AD52" s="401"/>
      <c r="AE52" s="401"/>
      <c r="AF52" s="401"/>
      <c r="AG52" s="401"/>
      <c r="AH52" s="401"/>
      <c r="AI52" s="401"/>
      <c r="AJ52" s="401"/>
      <c r="AK52" s="401"/>
      <c r="AL52" s="401"/>
      <c r="AM52" s="401"/>
      <c r="AN52" s="252"/>
    </row>
    <row r="53" spans="1:64" s="251" customFormat="1" ht="12" x14ac:dyDescent="0.2">
      <c r="A53" s="290"/>
      <c r="B53" s="308" t="s">
        <v>200</v>
      </c>
      <c r="C53" s="299"/>
      <c r="D53" s="300"/>
      <c r="E53" s="300"/>
      <c r="F53" s="300"/>
      <c r="G53" s="300"/>
      <c r="H53" s="255"/>
      <c r="I53" s="255"/>
      <c r="J53" s="255"/>
      <c r="K53" s="255"/>
      <c r="L53" s="255"/>
      <c r="M53" s="255"/>
      <c r="N53" s="255"/>
      <c r="O53" s="255"/>
      <c r="P53" s="255"/>
      <c r="Q53" s="255"/>
      <c r="R53" s="287"/>
      <c r="S53" s="255"/>
      <c r="T53" s="255"/>
      <c r="U53" s="384">
        <f>SUMPRODUCT(D50:T50,D52:T52)</f>
        <v>0</v>
      </c>
      <c r="W53" s="401"/>
      <c r="X53" s="401"/>
      <c r="Y53" s="401"/>
      <c r="Z53" s="401"/>
      <c r="AA53" s="401"/>
      <c r="AB53" s="401"/>
      <c r="AC53" s="401"/>
      <c r="AD53" s="401"/>
      <c r="AE53" s="401"/>
      <c r="AF53" s="401"/>
      <c r="AG53" s="401"/>
      <c r="AH53" s="401"/>
      <c r="AI53" s="401"/>
      <c r="AJ53" s="401"/>
      <c r="AK53" s="401"/>
      <c r="AL53" s="401"/>
      <c r="AM53" s="401"/>
      <c r="AN53" s="252"/>
    </row>
    <row r="54" spans="1:64" s="251" customFormat="1" ht="12" x14ac:dyDescent="0.2">
      <c r="A54" s="290"/>
      <c r="B54" s="308"/>
      <c r="C54" s="299"/>
      <c r="D54" s="300"/>
      <c r="E54" s="300"/>
      <c r="F54" s="300"/>
      <c r="G54" s="300"/>
      <c r="H54" s="255"/>
      <c r="I54" s="255"/>
      <c r="J54" s="255"/>
      <c r="K54" s="255"/>
      <c r="L54" s="255"/>
      <c r="M54" s="255"/>
      <c r="N54" s="255"/>
      <c r="O54" s="255"/>
      <c r="P54" s="255"/>
      <c r="Q54" s="255"/>
      <c r="R54" s="255"/>
      <c r="S54" s="255"/>
      <c r="T54" s="255"/>
      <c r="U54" s="384"/>
      <c r="V54" s="330"/>
      <c r="W54" s="401"/>
      <c r="X54" s="401"/>
      <c r="Y54" s="401"/>
      <c r="Z54" s="401"/>
      <c r="AA54" s="401"/>
      <c r="AB54" s="401"/>
      <c r="AC54" s="401"/>
      <c r="AD54" s="401"/>
      <c r="AE54" s="401"/>
      <c r="AF54" s="401"/>
      <c r="AG54" s="401"/>
      <c r="AH54" s="401"/>
      <c r="AI54" s="401"/>
      <c r="AJ54" s="401"/>
      <c r="AK54" s="401"/>
      <c r="AL54" s="401"/>
      <c r="AM54" s="401"/>
      <c r="AN54" s="252"/>
      <c r="AO54" s="330"/>
      <c r="AP54" s="330"/>
      <c r="AQ54" s="306"/>
      <c r="AR54" s="306"/>
    </row>
    <row r="55" spans="1:64" s="251" customFormat="1" ht="12" x14ac:dyDescent="0.2">
      <c r="A55" s="290"/>
      <c r="B55" s="319" t="s">
        <v>201</v>
      </c>
      <c r="C55" s="299"/>
      <c r="D55" s="300"/>
      <c r="E55" s="300"/>
      <c r="F55" s="300"/>
      <c r="G55" s="300"/>
      <c r="H55" s="255"/>
      <c r="I55" s="255"/>
      <c r="J55" s="255"/>
      <c r="K55" s="255"/>
      <c r="L55" s="255"/>
      <c r="M55" s="255"/>
      <c r="N55" s="255"/>
      <c r="O55" s="255"/>
      <c r="P55" s="255"/>
      <c r="Q55" s="255"/>
      <c r="R55" s="255"/>
      <c r="S55" s="255"/>
      <c r="T55" s="255"/>
      <c r="U55" s="389">
        <f>IFERROR('Stap 2. Invulblad'!E156,"")</f>
        <v>0</v>
      </c>
      <c r="V55" s="330"/>
      <c r="W55" s="401"/>
      <c r="X55" s="401"/>
      <c r="Y55" s="401"/>
      <c r="Z55" s="401"/>
      <c r="AA55" s="401"/>
      <c r="AB55" s="401"/>
      <c r="AC55" s="401"/>
      <c r="AD55" s="401"/>
      <c r="AE55" s="401"/>
      <c r="AF55" s="401"/>
      <c r="AG55" s="401"/>
      <c r="AH55" s="401"/>
      <c r="AI55" s="401"/>
      <c r="AJ55" s="401"/>
      <c r="AK55" s="401"/>
      <c r="AL55" s="401"/>
      <c r="AM55" s="401"/>
      <c r="AN55" s="252"/>
      <c r="AO55" s="330"/>
      <c r="AP55" s="330"/>
      <c r="AQ55" s="306"/>
      <c r="AR55" s="306"/>
    </row>
    <row r="56" spans="1:64" s="251" customFormat="1" ht="12" x14ac:dyDescent="0.2">
      <c r="A56" s="290"/>
      <c r="B56" s="319" t="s">
        <v>202</v>
      </c>
      <c r="C56" s="299"/>
      <c r="D56" s="300"/>
      <c r="E56" s="300"/>
      <c r="F56" s="300"/>
      <c r="G56" s="300"/>
      <c r="H56" s="255"/>
      <c r="I56" s="255"/>
      <c r="J56" s="255"/>
      <c r="K56" s="255"/>
      <c r="L56" s="255"/>
      <c r="M56" s="255"/>
      <c r="N56" s="255"/>
      <c r="O56" s="255"/>
      <c r="P56" s="255"/>
      <c r="Q56" s="255"/>
      <c r="R56" s="255"/>
      <c r="S56" s="255"/>
      <c r="T56" s="255"/>
      <c r="U56" s="390">
        <f>IFERROR('Stap 2. Invulblad'!C106,"")</f>
        <v>0</v>
      </c>
      <c r="V56" s="330"/>
      <c r="W56" s="401"/>
      <c r="X56" s="401"/>
      <c r="Y56" s="401"/>
      <c r="Z56" s="401"/>
      <c r="AA56" s="401"/>
      <c r="AB56" s="401"/>
      <c r="AC56" s="401"/>
      <c r="AD56" s="401"/>
      <c r="AE56" s="401"/>
      <c r="AF56" s="401"/>
      <c r="AG56" s="401"/>
      <c r="AH56" s="401"/>
      <c r="AI56" s="401"/>
      <c r="AJ56" s="401"/>
      <c r="AK56" s="401"/>
      <c r="AL56" s="401"/>
      <c r="AM56" s="401"/>
      <c r="AN56" s="252"/>
      <c r="AO56" s="330"/>
      <c r="AP56" s="330"/>
      <c r="AQ56" s="306"/>
      <c r="AR56" s="306"/>
    </row>
    <row r="57" spans="1:64" s="251" customFormat="1" ht="12" x14ac:dyDescent="0.2">
      <c r="A57" s="290"/>
      <c r="B57" s="319" t="s">
        <v>203</v>
      </c>
      <c r="C57" s="299"/>
      <c r="D57" s="300"/>
      <c r="E57" s="300"/>
      <c r="F57" s="300"/>
      <c r="G57" s="300"/>
      <c r="H57" s="255"/>
      <c r="I57" s="255"/>
      <c r="J57" s="255"/>
      <c r="K57" s="255"/>
      <c r="L57" s="255"/>
      <c r="M57" s="255"/>
      <c r="N57" s="255"/>
      <c r="O57" s="255"/>
      <c r="P57" s="255"/>
      <c r="Q57" s="255"/>
      <c r="R57" s="255"/>
      <c r="S57" s="255"/>
      <c r="T57" s="255"/>
      <c r="U57" s="262" t="str">
        <f>IFERROR(U55/U56,"")</f>
        <v/>
      </c>
      <c r="V57" s="330"/>
      <c r="W57" s="401"/>
      <c r="X57" s="401"/>
      <c r="Y57" s="401"/>
      <c r="Z57" s="401"/>
      <c r="AA57" s="401"/>
      <c r="AB57" s="401"/>
      <c r="AC57" s="401"/>
      <c r="AD57" s="401"/>
      <c r="AE57" s="401"/>
      <c r="AF57" s="401"/>
      <c r="AG57" s="401"/>
      <c r="AH57" s="401"/>
      <c r="AI57" s="401"/>
      <c r="AJ57" s="401"/>
      <c r="AK57" s="401"/>
      <c r="AL57" s="401"/>
      <c r="AM57" s="401"/>
      <c r="AN57" s="252"/>
      <c r="AO57" s="330"/>
      <c r="AP57" s="330"/>
      <c r="AQ57" s="306"/>
      <c r="AR57" s="306"/>
    </row>
    <row r="58" spans="1:64" s="251" customFormat="1" ht="12" x14ac:dyDescent="0.2">
      <c r="A58" s="290"/>
      <c r="B58" s="308" t="s">
        <v>204</v>
      </c>
      <c r="C58" s="299"/>
      <c r="D58" s="300"/>
      <c r="E58" s="300"/>
      <c r="F58" s="300"/>
      <c r="G58" s="300"/>
      <c r="H58" s="255"/>
      <c r="I58" s="255"/>
      <c r="J58" s="255"/>
      <c r="K58" s="255"/>
      <c r="L58" s="255"/>
      <c r="M58" s="255"/>
      <c r="N58" s="255"/>
      <c r="O58" s="255"/>
      <c r="P58" s="255"/>
      <c r="Q58" s="255"/>
      <c r="R58" s="255"/>
      <c r="S58" s="255"/>
      <c r="T58" s="255"/>
      <c r="U58" s="384" t="str">
        <f>IFERROR(U53-U57,"")</f>
        <v/>
      </c>
      <c r="V58" s="330"/>
      <c r="W58" s="401"/>
      <c r="X58" s="401"/>
      <c r="Y58" s="401"/>
      <c r="Z58" s="401"/>
      <c r="AA58" s="401"/>
      <c r="AB58" s="401"/>
      <c r="AC58" s="401"/>
      <c r="AD58" s="401"/>
      <c r="AE58" s="401"/>
      <c r="AF58" s="401"/>
      <c r="AG58" s="401"/>
      <c r="AH58" s="401"/>
      <c r="AI58" s="401"/>
      <c r="AJ58" s="401"/>
      <c r="AK58" s="401"/>
      <c r="AL58" s="401"/>
      <c r="AM58" s="401"/>
      <c r="AN58" s="252"/>
      <c r="AO58" s="330"/>
      <c r="AP58" s="330"/>
      <c r="AQ58" s="306"/>
      <c r="AR58" s="306"/>
    </row>
    <row r="59" spans="1:64" s="250" customFormat="1" ht="12" hidden="1" x14ac:dyDescent="0.2">
      <c r="F59" s="252"/>
      <c r="G59" s="252"/>
      <c r="H59" s="252"/>
      <c r="I59" s="252"/>
      <c r="J59" s="252"/>
      <c r="K59" s="252"/>
      <c r="L59" s="252"/>
      <c r="M59" s="252"/>
      <c r="N59" s="252"/>
      <c r="O59" s="252"/>
      <c r="P59" s="252"/>
      <c r="Q59" s="252"/>
      <c r="R59" s="252"/>
      <c r="S59" s="252"/>
      <c r="T59" s="252"/>
      <c r="V59" s="331"/>
      <c r="W59" s="402"/>
      <c r="X59" s="402"/>
      <c r="Y59" s="402"/>
      <c r="Z59" s="402"/>
      <c r="AA59" s="402"/>
      <c r="AB59" s="402"/>
      <c r="AC59" s="402"/>
      <c r="AD59" s="402"/>
      <c r="AE59" s="402"/>
      <c r="AF59" s="402"/>
      <c r="AG59" s="402"/>
      <c r="AH59" s="402"/>
      <c r="AI59" s="402"/>
      <c r="AJ59" s="402"/>
      <c r="AK59" s="402"/>
      <c r="AL59" s="402"/>
      <c r="AM59" s="402"/>
      <c r="AO59" s="331"/>
      <c r="AP59" s="331"/>
    </row>
    <row r="60" spans="1:64" s="119" customFormat="1" ht="12" hidden="1" x14ac:dyDescent="0.2">
      <c r="F60" s="252"/>
      <c r="G60" s="252"/>
      <c r="H60" s="252"/>
      <c r="I60" s="252"/>
      <c r="J60" s="252"/>
      <c r="K60" s="252"/>
      <c r="L60" s="252"/>
      <c r="M60" s="252"/>
      <c r="N60" s="252"/>
      <c r="O60" s="252"/>
      <c r="P60" s="252"/>
      <c r="Q60" s="252"/>
      <c r="R60" s="252"/>
      <c r="S60" s="252"/>
      <c r="T60" s="252"/>
      <c r="V60" s="52"/>
      <c r="W60" s="412"/>
      <c r="X60" s="412"/>
      <c r="Y60" s="412"/>
      <c r="Z60" s="412"/>
      <c r="AA60" s="412"/>
      <c r="AB60" s="412"/>
      <c r="AC60" s="412"/>
      <c r="AD60" s="412"/>
      <c r="AE60" s="412"/>
      <c r="AF60" s="412"/>
      <c r="AG60" s="412"/>
      <c r="AH60" s="412"/>
      <c r="AI60" s="412"/>
      <c r="AJ60" s="412"/>
      <c r="AK60" s="412"/>
      <c r="AL60" s="412"/>
      <c r="AM60" s="412"/>
      <c r="AO60" s="52"/>
      <c r="AP60" s="52"/>
    </row>
    <row r="61" spans="1:64" s="1" customFormat="1" ht="12" hidden="1" x14ac:dyDescent="0.2">
      <c r="A61" s="119"/>
      <c r="B61" s="119"/>
      <c r="C61" s="119"/>
      <c r="D61" s="119"/>
      <c r="E61" s="119"/>
      <c r="F61" s="252"/>
      <c r="G61" s="252"/>
      <c r="H61" s="252"/>
      <c r="I61" s="252"/>
      <c r="J61" s="252"/>
      <c r="K61" s="252"/>
      <c r="L61" s="252"/>
      <c r="M61" s="252"/>
      <c r="N61" s="252"/>
      <c r="O61" s="252"/>
      <c r="P61" s="252"/>
      <c r="Q61" s="252"/>
      <c r="R61" s="252"/>
      <c r="S61" s="252"/>
      <c r="T61" s="252"/>
      <c r="U61" s="119"/>
      <c r="V61" s="52"/>
      <c r="W61" s="412"/>
      <c r="X61" s="412"/>
      <c r="Y61" s="412"/>
      <c r="Z61" s="412"/>
      <c r="AA61" s="412"/>
      <c r="AB61" s="412"/>
      <c r="AC61" s="412"/>
      <c r="AD61" s="412"/>
      <c r="AE61" s="412"/>
      <c r="AF61" s="412"/>
      <c r="AG61" s="412"/>
      <c r="AH61" s="412"/>
      <c r="AI61" s="412"/>
      <c r="AJ61" s="412"/>
      <c r="AK61" s="412"/>
      <c r="AL61" s="412"/>
      <c r="AM61" s="412"/>
      <c r="AN61" s="119"/>
      <c r="AO61" s="52"/>
      <c r="AP61" s="52"/>
      <c r="AQ61" s="135"/>
      <c r="AR61" s="135"/>
      <c r="AS61" s="119"/>
      <c r="AT61" s="119"/>
      <c r="AU61" s="119"/>
      <c r="AV61" s="119"/>
      <c r="AW61" s="119"/>
      <c r="AX61" s="119"/>
      <c r="AY61" s="119"/>
      <c r="AZ61" s="119"/>
      <c r="BA61" s="119"/>
      <c r="BB61" s="119"/>
      <c r="BC61" s="119"/>
      <c r="BD61" s="119"/>
      <c r="BE61" s="119"/>
      <c r="BF61" s="119"/>
      <c r="BG61" s="119"/>
      <c r="BH61" s="119"/>
      <c r="BI61" s="119"/>
      <c r="BJ61" s="119"/>
      <c r="BK61" s="119"/>
      <c r="BL61" s="119"/>
    </row>
    <row r="62" spans="1:64" s="1" customFormat="1" ht="12" hidden="1" x14ac:dyDescent="0.2">
      <c r="A62" s="119"/>
      <c r="B62" s="119"/>
      <c r="C62" s="119"/>
      <c r="D62" s="119"/>
      <c r="E62" s="119"/>
      <c r="F62" s="252"/>
      <c r="G62" s="252"/>
      <c r="H62" s="252"/>
      <c r="I62" s="252"/>
      <c r="J62" s="252"/>
      <c r="K62" s="252"/>
      <c r="L62" s="252"/>
      <c r="M62" s="252"/>
      <c r="N62" s="252"/>
      <c r="O62" s="252"/>
      <c r="P62" s="252"/>
      <c r="Q62" s="252"/>
      <c r="R62" s="252"/>
      <c r="S62" s="252"/>
      <c r="T62" s="252"/>
      <c r="U62" s="119"/>
      <c r="V62" s="52"/>
      <c r="W62" s="412"/>
      <c r="X62" s="412"/>
      <c r="Y62" s="412"/>
      <c r="Z62" s="412"/>
      <c r="AA62" s="412"/>
      <c r="AB62" s="412"/>
      <c r="AC62" s="412"/>
      <c r="AD62" s="412"/>
      <c r="AE62" s="412"/>
      <c r="AF62" s="412"/>
      <c r="AG62" s="412"/>
      <c r="AH62" s="412"/>
      <c r="AI62" s="412"/>
      <c r="AJ62" s="412"/>
      <c r="AK62" s="412"/>
      <c r="AL62" s="412"/>
      <c r="AM62" s="412"/>
      <c r="AN62" s="119"/>
      <c r="AO62" s="52"/>
      <c r="AP62" s="52"/>
      <c r="AQ62" s="135"/>
      <c r="AR62" s="135"/>
      <c r="AS62" s="119"/>
      <c r="AT62" s="119"/>
      <c r="AU62" s="119"/>
      <c r="AV62" s="119"/>
      <c r="AW62" s="119"/>
      <c r="AX62" s="119"/>
      <c r="AY62" s="119"/>
      <c r="AZ62" s="119"/>
      <c r="BA62" s="119"/>
      <c r="BB62" s="119"/>
      <c r="BC62" s="119"/>
      <c r="BD62" s="119"/>
      <c r="BE62" s="119"/>
      <c r="BF62" s="119"/>
      <c r="BG62" s="119"/>
      <c r="BH62" s="119"/>
      <c r="BI62" s="119"/>
      <c r="BJ62" s="119"/>
      <c r="BK62" s="119"/>
      <c r="BL62" s="119"/>
    </row>
    <row r="63" spans="1:64" s="1" customFormat="1" ht="12" hidden="1" x14ac:dyDescent="0.2">
      <c r="A63" s="119"/>
      <c r="B63" s="119"/>
      <c r="C63" s="119"/>
      <c r="D63" s="119"/>
      <c r="E63" s="119"/>
      <c r="F63" s="252"/>
      <c r="G63" s="252"/>
      <c r="H63" s="252"/>
      <c r="I63" s="252"/>
      <c r="J63" s="252"/>
      <c r="K63" s="252"/>
      <c r="L63" s="252"/>
      <c r="M63" s="252"/>
      <c r="N63" s="252"/>
      <c r="O63" s="252"/>
      <c r="P63" s="252"/>
      <c r="Q63" s="252"/>
      <c r="R63" s="252"/>
      <c r="S63" s="252"/>
      <c r="T63" s="252"/>
      <c r="U63" s="119"/>
      <c r="V63" s="52"/>
      <c r="W63" s="412"/>
      <c r="X63" s="412"/>
      <c r="Y63" s="412"/>
      <c r="Z63" s="412"/>
      <c r="AA63" s="412"/>
      <c r="AB63" s="412"/>
      <c r="AC63" s="412"/>
      <c r="AD63" s="412"/>
      <c r="AE63" s="412"/>
      <c r="AF63" s="412"/>
      <c r="AG63" s="412"/>
      <c r="AH63" s="412"/>
      <c r="AI63" s="412"/>
      <c r="AJ63" s="412"/>
      <c r="AK63" s="412"/>
      <c r="AL63" s="412"/>
      <c r="AM63" s="412"/>
      <c r="AN63" s="119"/>
      <c r="AO63" s="52"/>
      <c r="AP63" s="52"/>
      <c r="AQ63" s="135"/>
      <c r="AR63" s="135"/>
      <c r="AS63" s="119"/>
      <c r="AT63" s="119"/>
      <c r="AU63" s="119"/>
      <c r="AV63" s="119"/>
      <c r="AW63" s="119"/>
      <c r="AX63" s="119"/>
      <c r="AY63" s="119"/>
      <c r="AZ63" s="119"/>
      <c r="BA63" s="119"/>
      <c r="BB63" s="119"/>
      <c r="BC63" s="119"/>
      <c r="BD63" s="119"/>
      <c r="BE63" s="119"/>
      <c r="BF63" s="119"/>
      <c r="BG63" s="119"/>
      <c r="BH63" s="119"/>
      <c r="BI63" s="119"/>
      <c r="BJ63" s="119"/>
      <c r="BK63" s="119"/>
      <c r="BL63" s="119"/>
    </row>
    <row r="64" spans="1:64" s="1" customFormat="1" ht="12" hidden="1" x14ac:dyDescent="0.2">
      <c r="A64" s="119"/>
      <c r="B64" s="119"/>
      <c r="C64" s="119"/>
      <c r="D64" s="119"/>
      <c r="E64" s="119"/>
      <c r="F64" s="252"/>
      <c r="G64" s="252"/>
      <c r="H64" s="252"/>
      <c r="I64" s="252"/>
      <c r="J64" s="252"/>
      <c r="K64" s="252"/>
      <c r="L64" s="252"/>
      <c r="M64" s="252"/>
      <c r="N64" s="252"/>
      <c r="O64" s="252"/>
      <c r="P64" s="252"/>
      <c r="Q64" s="252"/>
      <c r="R64" s="252"/>
      <c r="S64" s="252"/>
      <c r="T64" s="252"/>
      <c r="U64" s="119"/>
      <c r="V64" s="52"/>
      <c r="W64" s="412"/>
      <c r="X64" s="412"/>
      <c r="Y64" s="412"/>
      <c r="Z64" s="412"/>
      <c r="AA64" s="412"/>
      <c r="AB64" s="412"/>
      <c r="AC64" s="412"/>
      <c r="AD64" s="412"/>
      <c r="AE64" s="412"/>
      <c r="AF64" s="412"/>
      <c r="AG64" s="412"/>
      <c r="AH64" s="412"/>
      <c r="AI64" s="412"/>
      <c r="AJ64" s="412"/>
      <c r="AK64" s="412"/>
      <c r="AL64" s="412"/>
      <c r="AM64" s="412"/>
      <c r="AN64" s="119"/>
      <c r="AO64" s="52"/>
      <c r="AP64" s="52"/>
      <c r="AQ64" s="135"/>
      <c r="AR64" s="135"/>
      <c r="AS64" s="119"/>
      <c r="AT64" s="119"/>
      <c r="AU64" s="119"/>
      <c r="AV64" s="119"/>
      <c r="AW64" s="119"/>
      <c r="AX64" s="119"/>
      <c r="AY64" s="119"/>
      <c r="AZ64" s="119"/>
      <c r="BA64" s="119"/>
      <c r="BB64" s="119"/>
      <c r="BC64" s="119"/>
      <c r="BD64" s="119"/>
      <c r="BE64" s="119"/>
      <c r="BF64" s="119"/>
      <c r="BG64" s="119"/>
      <c r="BH64" s="119"/>
      <c r="BI64" s="119"/>
      <c r="BJ64" s="119"/>
      <c r="BK64" s="119"/>
      <c r="BL64" s="119"/>
    </row>
    <row r="65" spans="1:64" s="1" customFormat="1" ht="12" hidden="1" x14ac:dyDescent="0.2">
      <c r="A65" s="119"/>
      <c r="B65" s="119"/>
      <c r="C65" s="119"/>
      <c r="D65" s="119"/>
      <c r="E65" s="119"/>
      <c r="F65" s="252"/>
      <c r="G65" s="252"/>
      <c r="H65" s="252"/>
      <c r="I65" s="252"/>
      <c r="J65" s="252"/>
      <c r="K65" s="252"/>
      <c r="L65" s="252"/>
      <c r="M65" s="252"/>
      <c r="N65" s="252"/>
      <c r="O65" s="252"/>
      <c r="P65" s="252"/>
      <c r="Q65" s="252"/>
      <c r="R65" s="252"/>
      <c r="S65" s="252"/>
      <c r="T65" s="252"/>
      <c r="U65" s="119"/>
      <c r="V65" s="52"/>
      <c r="W65" s="412"/>
      <c r="X65" s="412"/>
      <c r="Y65" s="412"/>
      <c r="Z65" s="412"/>
      <c r="AA65" s="412"/>
      <c r="AB65" s="412"/>
      <c r="AC65" s="412"/>
      <c r="AD65" s="412"/>
      <c r="AE65" s="412"/>
      <c r="AF65" s="412"/>
      <c r="AG65" s="412"/>
      <c r="AH65" s="412"/>
      <c r="AI65" s="412"/>
      <c r="AJ65" s="412"/>
      <c r="AK65" s="412"/>
      <c r="AL65" s="412"/>
      <c r="AM65" s="412"/>
      <c r="AN65" s="119"/>
      <c r="AO65" s="52"/>
      <c r="AP65" s="52"/>
      <c r="AQ65" s="135"/>
      <c r="AR65" s="135"/>
      <c r="AS65" s="119"/>
      <c r="AT65" s="119"/>
      <c r="AU65" s="119"/>
      <c r="AV65" s="119"/>
      <c r="AW65" s="119"/>
      <c r="AX65" s="119"/>
      <c r="AY65" s="119"/>
      <c r="AZ65" s="119"/>
      <c r="BA65" s="119"/>
      <c r="BB65" s="119"/>
      <c r="BC65" s="119"/>
      <c r="BD65" s="119"/>
      <c r="BE65" s="119"/>
      <c r="BF65" s="119"/>
      <c r="BG65" s="119"/>
      <c r="BH65" s="119"/>
      <c r="BI65" s="119"/>
      <c r="BJ65" s="119"/>
      <c r="BK65" s="119"/>
      <c r="BL65" s="119"/>
    </row>
    <row r="66" spans="1:64" s="1" customFormat="1" ht="12" hidden="1" x14ac:dyDescent="0.2">
      <c r="A66" s="119"/>
      <c r="B66" s="119"/>
      <c r="C66" s="119"/>
      <c r="D66" s="119"/>
      <c r="E66" s="119"/>
      <c r="F66" s="252"/>
      <c r="G66" s="252"/>
      <c r="H66" s="252"/>
      <c r="I66" s="252"/>
      <c r="J66" s="252"/>
      <c r="K66" s="252"/>
      <c r="L66" s="252"/>
      <c r="M66" s="252"/>
      <c r="N66" s="252"/>
      <c r="O66" s="252"/>
      <c r="P66" s="252"/>
      <c r="Q66" s="252"/>
      <c r="R66" s="252"/>
      <c r="S66" s="252"/>
      <c r="T66" s="252"/>
      <c r="U66" s="119"/>
      <c r="V66" s="52"/>
      <c r="W66" s="412"/>
      <c r="X66" s="412"/>
      <c r="Y66" s="412"/>
      <c r="Z66" s="412"/>
      <c r="AA66" s="412"/>
      <c r="AB66" s="412"/>
      <c r="AC66" s="412"/>
      <c r="AD66" s="412"/>
      <c r="AE66" s="412"/>
      <c r="AF66" s="412"/>
      <c r="AG66" s="412"/>
      <c r="AH66" s="412"/>
      <c r="AI66" s="412"/>
      <c r="AJ66" s="412"/>
      <c r="AK66" s="412"/>
      <c r="AL66" s="412"/>
      <c r="AM66" s="412"/>
      <c r="AN66" s="119"/>
      <c r="AO66" s="52"/>
      <c r="AP66" s="52"/>
      <c r="AQ66" s="135"/>
      <c r="AR66" s="135"/>
      <c r="AS66" s="119"/>
      <c r="AT66" s="119"/>
      <c r="AU66" s="119"/>
      <c r="AV66" s="119"/>
      <c r="AW66" s="119"/>
      <c r="AX66" s="119"/>
      <c r="AY66" s="119"/>
      <c r="AZ66" s="119"/>
      <c r="BA66" s="119"/>
      <c r="BB66" s="119"/>
      <c r="BC66" s="119"/>
      <c r="BD66" s="119"/>
      <c r="BE66" s="119"/>
      <c r="BF66" s="119"/>
      <c r="BG66" s="119"/>
      <c r="BH66" s="119"/>
      <c r="BI66" s="119"/>
      <c r="BJ66" s="119"/>
      <c r="BK66" s="119"/>
      <c r="BL66" s="119"/>
    </row>
    <row r="67" spans="1:64" s="1" customFormat="1" ht="12" hidden="1" x14ac:dyDescent="0.2">
      <c r="A67" s="119"/>
      <c r="B67" s="119"/>
      <c r="C67" s="119"/>
      <c r="D67" s="119"/>
      <c r="E67" s="119"/>
      <c r="F67" s="252"/>
      <c r="G67" s="252"/>
      <c r="H67" s="252"/>
      <c r="I67" s="252"/>
      <c r="J67" s="252"/>
      <c r="K67" s="252"/>
      <c r="L67" s="252"/>
      <c r="M67" s="252"/>
      <c r="N67" s="252"/>
      <c r="O67" s="252"/>
      <c r="P67" s="252"/>
      <c r="Q67" s="252"/>
      <c r="R67" s="252"/>
      <c r="S67" s="252"/>
      <c r="T67" s="252"/>
      <c r="U67" s="119"/>
      <c r="V67" s="52"/>
      <c r="W67" s="412"/>
      <c r="X67" s="412"/>
      <c r="Y67" s="412"/>
      <c r="Z67" s="412"/>
      <c r="AA67" s="412"/>
      <c r="AB67" s="412"/>
      <c r="AC67" s="412"/>
      <c r="AD67" s="412"/>
      <c r="AE67" s="412"/>
      <c r="AF67" s="412"/>
      <c r="AG67" s="412"/>
      <c r="AH67" s="412"/>
      <c r="AI67" s="412"/>
      <c r="AJ67" s="412"/>
      <c r="AK67" s="412"/>
      <c r="AL67" s="412"/>
      <c r="AM67" s="412"/>
      <c r="AN67" s="119"/>
      <c r="AO67" s="52"/>
      <c r="AP67" s="52"/>
      <c r="AQ67" s="135"/>
      <c r="AR67" s="135"/>
      <c r="AS67" s="119"/>
      <c r="AT67" s="119"/>
      <c r="AU67" s="119"/>
      <c r="AV67" s="119"/>
      <c r="AW67" s="119"/>
      <c r="AX67" s="119"/>
      <c r="AY67" s="119"/>
      <c r="AZ67" s="119"/>
      <c r="BA67" s="119"/>
      <c r="BB67" s="119"/>
      <c r="BC67" s="119"/>
      <c r="BD67" s="119"/>
      <c r="BE67" s="119"/>
      <c r="BF67" s="119"/>
      <c r="BG67" s="119"/>
      <c r="BH67" s="119"/>
      <c r="BI67" s="119"/>
      <c r="BJ67" s="119"/>
      <c r="BK67" s="119"/>
      <c r="BL67" s="119"/>
    </row>
    <row r="68" spans="1:64" s="1" customFormat="1" ht="12" hidden="1" x14ac:dyDescent="0.2">
      <c r="A68" s="119"/>
      <c r="B68" s="119"/>
      <c r="C68" s="119"/>
      <c r="D68" s="119"/>
      <c r="E68" s="119"/>
      <c r="F68" s="252"/>
      <c r="G68" s="252"/>
      <c r="H68" s="252"/>
      <c r="I68" s="252"/>
      <c r="J68" s="252"/>
      <c r="K68" s="252"/>
      <c r="L68" s="252"/>
      <c r="M68" s="252"/>
      <c r="N68" s="252"/>
      <c r="O68" s="252"/>
      <c r="P68" s="252"/>
      <c r="Q68" s="252"/>
      <c r="R68" s="252"/>
      <c r="S68" s="252"/>
      <c r="T68" s="252"/>
      <c r="U68" s="119"/>
      <c r="V68" s="52"/>
      <c r="W68" s="412"/>
      <c r="X68" s="412"/>
      <c r="Y68" s="412"/>
      <c r="Z68" s="412"/>
      <c r="AA68" s="412"/>
      <c r="AB68" s="412"/>
      <c r="AC68" s="412"/>
      <c r="AD68" s="412"/>
      <c r="AE68" s="412"/>
      <c r="AF68" s="412"/>
      <c r="AG68" s="412"/>
      <c r="AH68" s="412"/>
      <c r="AI68" s="412"/>
      <c r="AJ68" s="412"/>
      <c r="AK68" s="412"/>
      <c r="AL68" s="412"/>
      <c r="AM68" s="412"/>
      <c r="AN68" s="119"/>
      <c r="AO68" s="52"/>
      <c r="AP68" s="52"/>
      <c r="AQ68" s="135"/>
      <c r="AR68" s="135"/>
      <c r="AS68" s="119"/>
      <c r="AT68" s="119"/>
      <c r="AU68" s="119"/>
      <c r="AV68" s="119"/>
      <c r="AW68" s="119"/>
      <c r="AX68" s="119"/>
      <c r="AY68" s="119"/>
      <c r="AZ68" s="119"/>
      <c r="BA68" s="119"/>
      <c r="BB68" s="119"/>
      <c r="BC68" s="119"/>
      <c r="BD68" s="119"/>
      <c r="BE68" s="119"/>
      <c r="BF68" s="119"/>
      <c r="BG68" s="119"/>
      <c r="BH68" s="119"/>
      <c r="BI68" s="119"/>
      <c r="BJ68" s="119"/>
      <c r="BK68" s="119"/>
      <c r="BL68" s="119"/>
    </row>
    <row r="69" spans="1:64" s="1" customFormat="1" ht="12" hidden="1" x14ac:dyDescent="0.2">
      <c r="A69" s="119"/>
      <c r="B69" s="119"/>
      <c r="C69" s="119"/>
      <c r="D69" s="119"/>
      <c r="E69" s="119"/>
      <c r="F69" s="252"/>
      <c r="G69" s="252"/>
      <c r="H69" s="252"/>
      <c r="I69" s="252"/>
      <c r="J69" s="252"/>
      <c r="K69" s="252"/>
      <c r="L69" s="252"/>
      <c r="M69" s="252"/>
      <c r="N69" s="252"/>
      <c r="O69" s="252"/>
      <c r="P69" s="252"/>
      <c r="Q69" s="252"/>
      <c r="R69" s="252"/>
      <c r="S69" s="252"/>
      <c r="T69" s="252"/>
      <c r="U69" s="119"/>
      <c r="V69" s="52"/>
      <c r="W69" s="412"/>
      <c r="X69" s="412"/>
      <c r="Y69" s="412"/>
      <c r="Z69" s="412"/>
      <c r="AA69" s="412"/>
      <c r="AB69" s="412"/>
      <c r="AC69" s="412"/>
      <c r="AD69" s="412"/>
      <c r="AE69" s="412"/>
      <c r="AF69" s="412"/>
      <c r="AG69" s="412"/>
      <c r="AH69" s="412"/>
      <c r="AI69" s="412"/>
      <c r="AJ69" s="412"/>
      <c r="AK69" s="412"/>
      <c r="AL69" s="412"/>
      <c r="AM69" s="412"/>
      <c r="AN69" s="119"/>
      <c r="AO69" s="52"/>
      <c r="AP69" s="52"/>
      <c r="AQ69" s="135"/>
      <c r="AR69" s="135"/>
      <c r="AS69" s="119"/>
      <c r="AT69" s="119"/>
      <c r="AU69" s="119"/>
      <c r="AV69" s="119"/>
      <c r="AW69" s="119"/>
      <c r="AX69" s="119"/>
      <c r="AY69" s="119"/>
      <c r="AZ69" s="119"/>
      <c r="BA69" s="119"/>
      <c r="BB69" s="119"/>
      <c r="BC69" s="119"/>
      <c r="BD69" s="119"/>
      <c r="BE69" s="119"/>
      <c r="BF69" s="119"/>
      <c r="BG69" s="119"/>
      <c r="BH69" s="119"/>
      <c r="BI69" s="119"/>
      <c r="BJ69" s="119"/>
      <c r="BK69" s="119"/>
      <c r="BL69" s="119"/>
    </row>
    <row r="70" spans="1:64" s="1" customFormat="1" ht="12" hidden="1" x14ac:dyDescent="0.2">
      <c r="A70" s="119"/>
      <c r="B70" s="119"/>
      <c r="C70" s="119"/>
      <c r="D70" s="119"/>
      <c r="E70" s="119"/>
      <c r="F70" s="252"/>
      <c r="G70" s="252"/>
      <c r="H70" s="252"/>
      <c r="I70" s="252"/>
      <c r="J70" s="252"/>
      <c r="K70" s="252"/>
      <c r="L70" s="252"/>
      <c r="M70" s="252"/>
      <c r="N70" s="252"/>
      <c r="O70" s="252"/>
      <c r="P70" s="252"/>
      <c r="Q70" s="252"/>
      <c r="R70" s="252"/>
      <c r="S70" s="252"/>
      <c r="T70" s="252"/>
      <c r="U70" s="119"/>
      <c r="V70" s="52"/>
      <c r="W70" s="412"/>
      <c r="X70" s="412"/>
      <c r="Y70" s="412"/>
      <c r="Z70" s="412"/>
      <c r="AA70" s="412"/>
      <c r="AB70" s="412"/>
      <c r="AC70" s="412"/>
      <c r="AD70" s="412"/>
      <c r="AE70" s="412"/>
      <c r="AF70" s="412"/>
      <c r="AG70" s="412"/>
      <c r="AH70" s="412"/>
      <c r="AI70" s="412"/>
      <c r="AJ70" s="412"/>
      <c r="AK70" s="412"/>
      <c r="AL70" s="412"/>
      <c r="AM70" s="412"/>
      <c r="AN70" s="119"/>
      <c r="AO70" s="52"/>
      <c r="AP70" s="52"/>
      <c r="AQ70" s="135"/>
      <c r="AR70" s="135"/>
      <c r="AS70" s="119"/>
      <c r="AT70" s="119"/>
      <c r="AU70" s="119"/>
      <c r="AV70" s="119"/>
      <c r="AW70" s="119"/>
      <c r="AX70" s="119"/>
      <c r="AY70" s="119"/>
      <c r="AZ70" s="119"/>
      <c r="BA70" s="119"/>
      <c r="BB70" s="119"/>
      <c r="BC70" s="119"/>
      <c r="BD70" s="119"/>
      <c r="BE70" s="119"/>
      <c r="BF70" s="119"/>
      <c r="BG70" s="119"/>
      <c r="BH70" s="119"/>
      <c r="BI70" s="119"/>
      <c r="BJ70" s="119"/>
      <c r="BK70" s="119"/>
      <c r="BL70" s="119"/>
    </row>
    <row r="71" spans="1:64" s="1" customFormat="1" ht="12" hidden="1" x14ac:dyDescent="0.2">
      <c r="A71" s="119"/>
      <c r="B71" s="119"/>
      <c r="C71" s="119"/>
      <c r="D71" s="119"/>
      <c r="E71" s="119"/>
      <c r="F71" s="252"/>
      <c r="G71" s="252"/>
      <c r="H71" s="252"/>
      <c r="I71" s="252"/>
      <c r="J71" s="252"/>
      <c r="K71" s="252"/>
      <c r="L71" s="252"/>
      <c r="M71" s="252"/>
      <c r="N71" s="252"/>
      <c r="O71" s="252"/>
      <c r="P71" s="252"/>
      <c r="Q71" s="252"/>
      <c r="R71" s="252"/>
      <c r="S71" s="252"/>
      <c r="T71" s="252"/>
      <c r="U71" s="119"/>
      <c r="V71" s="52"/>
      <c r="W71" s="412"/>
      <c r="X71" s="412"/>
      <c r="Y71" s="412"/>
      <c r="Z71" s="412"/>
      <c r="AA71" s="412"/>
      <c r="AB71" s="412"/>
      <c r="AC71" s="412"/>
      <c r="AD71" s="412"/>
      <c r="AE71" s="412"/>
      <c r="AF71" s="412"/>
      <c r="AG71" s="412"/>
      <c r="AH71" s="412"/>
      <c r="AI71" s="412"/>
      <c r="AJ71" s="412"/>
      <c r="AK71" s="412"/>
      <c r="AL71" s="412"/>
      <c r="AM71" s="412"/>
      <c r="AN71" s="119"/>
      <c r="AO71" s="52"/>
      <c r="AP71" s="52"/>
      <c r="AQ71" s="119"/>
      <c r="AR71" s="119"/>
      <c r="AS71" s="119"/>
      <c r="AT71" s="119"/>
      <c r="AU71" s="119"/>
      <c r="AV71" s="119"/>
      <c r="AW71" s="119"/>
      <c r="AX71" s="119"/>
      <c r="AY71" s="119"/>
      <c r="AZ71" s="119"/>
      <c r="BA71" s="119"/>
      <c r="BB71" s="119"/>
      <c r="BC71" s="119"/>
      <c r="BD71" s="119"/>
      <c r="BE71" s="119"/>
      <c r="BF71" s="119"/>
      <c r="BG71" s="119"/>
      <c r="BH71" s="119"/>
      <c r="BI71" s="119"/>
      <c r="BJ71" s="119"/>
      <c r="BK71" s="119"/>
      <c r="BL71" s="119"/>
    </row>
    <row r="72" spans="1:64" s="1" customFormat="1" ht="12" hidden="1" x14ac:dyDescent="0.2">
      <c r="A72" s="119"/>
      <c r="B72" s="119"/>
      <c r="C72" s="119"/>
      <c r="D72" s="119"/>
      <c r="E72" s="119"/>
      <c r="F72" s="252"/>
      <c r="G72" s="252"/>
      <c r="H72" s="252"/>
      <c r="I72" s="252"/>
      <c r="J72" s="252"/>
      <c r="K72" s="252"/>
      <c r="L72" s="252"/>
      <c r="M72" s="252"/>
      <c r="N72" s="252"/>
      <c r="O72" s="252"/>
      <c r="P72" s="252"/>
      <c r="Q72" s="252"/>
      <c r="R72" s="252"/>
      <c r="S72" s="252"/>
      <c r="T72" s="252"/>
      <c r="U72" s="119"/>
      <c r="V72" s="52"/>
      <c r="W72" s="412"/>
      <c r="X72" s="412"/>
      <c r="Y72" s="412"/>
      <c r="Z72" s="412"/>
      <c r="AA72" s="412"/>
      <c r="AB72" s="412"/>
      <c r="AC72" s="412"/>
      <c r="AD72" s="412"/>
      <c r="AE72" s="412"/>
      <c r="AF72" s="412"/>
      <c r="AG72" s="412"/>
      <c r="AH72" s="412"/>
      <c r="AI72" s="412"/>
      <c r="AJ72" s="412"/>
      <c r="AK72" s="412"/>
      <c r="AL72" s="412"/>
      <c r="AM72" s="412"/>
      <c r="AN72" s="119"/>
      <c r="AO72" s="52"/>
      <c r="AP72" s="52"/>
      <c r="AQ72" s="119"/>
      <c r="AR72" s="119"/>
      <c r="AS72" s="119"/>
      <c r="AT72" s="119"/>
      <c r="AU72" s="119"/>
      <c r="AV72" s="119"/>
      <c r="AW72" s="119"/>
      <c r="AX72" s="119"/>
      <c r="AY72" s="119"/>
      <c r="AZ72" s="119"/>
      <c r="BA72" s="119"/>
      <c r="BB72" s="119"/>
      <c r="BC72" s="119"/>
      <c r="BD72" s="119"/>
      <c r="BE72" s="119"/>
      <c r="BF72" s="119"/>
      <c r="BG72" s="119"/>
      <c r="BH72" s="119"/>
      <c r="BI72" s="119"/>
      <c r="BJ72" s="119"/>
      <c r="BK72" s="119"/>
      <c r="BL72" s="119"/>
    </row>
    <row r="73" spans="1:64" s="1" customFormat="1" ht="12" hidden="1" x14ac:dyDescent="0.2">
      <c r="A73" s="119"/>
      <c r="B73" s="119"/>
      <c r="C73" s="119"/>
      <c r="D73" s="119"/>
      <c r="E73" s="119"/>
      <c r="F73" s="252"/>
      <c r="G73" s="252"/>
      <c r="H73" s="252"/>
      <c r="I73" s="252"/>
      <c r="J73" s="252"/>
      <c r="K73" s="252"/>
      <c r="L73" s="252"/>
      <c r="M73" s="252"/>
      <c r="N73" s="252"/>
      <c r="O73" s="252"/>
      <c r="P73" s="252"/>
      <c r="Q73" s="252"/>
      <c r="R73" s="252"/>
      <c r="S73" s="252"/>
      <c r="T73" s="252"/>
      <c r="U73" s="119"/>
      <c r="V73" s="52"/>
      <c r="W73" s="412"/>
      <c r="X73" s="412"/>
      <c r="Y73" s="412"/>
      <c r="Z73" s="412"/>
      <c r="AA73" s="412"/>
      <c r="AB73" s="412"/>
      <c r="AC73" s="412"/>
      <c r="AD73" s="412"/>
      <c r="AE73" s="412"/>
      <c r="AF73" s="412"/>
      <c r="AG73" s="412"/>
      <c r="AH73" s="412"/>
      <c r="AI73" s="412"/>
      <c r="AJ73" s="412"/>
      <c r="AK73" s="412"/>
      <c r="AL73" s="412"/>
      <c r="AM73" s="412"/>
      <c r="AN73" s="119"/>
      <c r="AO73" s="52"/>
      <c r="AP73" s="52"/>
      <c r="AQ73" s="119"/>
      <c r="AR73" s="119"/>
      <c r="AS73" s="119"/>
      <c r="AT73" s="119"/>
      <c r="AU73" s="119"/>
      <c r="AV73" s="119"/>
      <c r="AW73" s="119"/>
      <c r="AX73" s="119"/>
      <c r="AY73" s="119"/>
      <c r="AZ73" s="119"/>
      <c r="BA73" s="119"/>
      <c r="BB73" s="119"/>
      <c r="BC73" s="119"/>
      <c r="BD73" s="119"/>
      <c r="BE73" s="119"/>
      <c r="BF73" s="119"/>
      <c r="BG73" s="119"/>
      <c r="BH73" s="119"/>
      <c r="BI73" s="119"/>
      <c r="BJ73" s="119"/>
      <c r="BK73" s="119"/>
      <c r="BL73" s="119"/>
    </row>
    <row r="74" spans="1:64" s="1" customFormat="1" ht="12" hidden="1" x14ac:dyDescent="0.2">
      <c r="A74" s="119"/>
      <c r="B74" s="119"/>
      <c r="C74" s="119"/>
      <c r="D74" s="119"/>
      <c r="E74" s="119"/>
      <c r="F74" s="252"/>
      <c r="G74" s="252"/>
      <c r="H74" s="252"/>
      <c r="I74" s="252"/>
      <c r="J74" s="252"/>
      <c r="K74" s="252"/>
      <c r="L74" s="252"/>
      <c r="M74" s="252"/>
      <c r="N74" s="252"/>
      <c r="O74" s="252"/>
      <c r="P74" s="252"/>
      <c r="Q74" s="252"/>
      <c r="R74" s="252"/>
      <c r="S74" s="252"/>
      <c r="T74" s="252"/>
      <c r="U74" s="119"/>
      <c r="V74" s="52"/>
      <c r="W74" s="412"/>
      <c r="X74" s="412"/>
      <c r="Y74" s="412"/>
      <c r="Z74" s="412"/>
      <c r="AA74" s="412"/>
      <c r="AB74" s="412"/>
      <c r="AC74" s="412"/>
      <c r="AD74" s="412"/>
      <c r="AE74" s="412"/>
      <c r="AF74" s="412"/>
      <c r="AG74" s="412"/>
      <c r="AH74" s="412"/>
      <c r="AI74" s="412"/>
      <c r="AJ74" s="412"/>
      <c r="AK74" s="412"/>
      <c r="AL74" s="412"/>
      <c r="AM74" s="412"/>
      <c r="AN74" s="119"/>
      <c r="AO74" s="52"/>
      <c r="AP74" s="52"/>
      <c r="AQ74" s="119"/>
      <c r="AR74" s="119"/>
      <c r="AS74" s="119"/>
      <c r="AT74" s="119"/>
      <c r="AU74" s="119"/>
      <c r="AV74" s="119"/>
      <c r="AW74" s="119"/>
      <c r="AX74" s="119"/>
      <c r="AY74" s="119"/>
      <c r="AZ74" s="119"/>
      <c r="BA74" s="119"/>
      <c r="BB74" s="119"/>
      <c r="BC74" s="119"/>
      <c r="BD74" s="119"/>
      <c r="BE74" s="119"/>
      <c r="BF74" s="119"/>
      <c r="BG74" s="119"/>
      <c r="BH74" s="119"/>
      <c r="BI74" s="119"/>
      <c r="BJ74" s="119"/>
      <c r="BK74" s="119"/>
      <c r="BL74" s="119"/>
    </row>
    <row r="75" spans="1:64" s="1" customFormat="1" ht="12" hidden="1" x14ac:dyDescent="0.2">
      <c r="A75" s="119"/>
      <c r="B75" s="119"/>
      <c r="C75" s="119"/>
      <c r="D75" s="119"/>
      <c r="E75" s="119"/>
      <c r="F75" s="252"/>
      <c r="G75" s="252"/>
      <c r="H75" s="252"/>
      <c r="I75" s="252"/>
      <c r="J75" s="252"/>
      <c r="K75" s="252"/>
      <c r="L75" s="252"/>
      <c r="M75" s="252"/>
      <c r="N75" s="252"/>
      <c r="O75" s="252"/>
      <c r="P75" s="252"/>
      <c r="Q75" s="252"/>
      <c r="R75" s="252"/>
      <c r="S75" s="252"/>
      <c r="T75" s="252"/>
      <c r="U75" s="119"/>
      <c r="V75" s="52"/>
      <c r="W75" s="412"/>
      <c r="X75" s="412"/>
      <c r="Y75" s="412"/>
      <c r="Z75" s="412"/>
      <c r="AA75" s="412"/>
      <c r="AB75" s="412"/>
      <c r="AC75" s="412"/>
      <c r="AD75" s="412"/>
      <c r="AE75" s="412"/>
      <c r="AF75" s="412"/>
      <c r="AG75" s="412"/>
      <c r="AH75" s="412"/>
      <c r="AI75" s="412"/>
      <c r="AJ75" s="412"/>
      <c r="AK75" s="412"/>
      <c r="AL75" s="412"/>
      <c r="AM75" s="412"/>
      <c r="AN75" s="119"/>
      <c r="AO75" s="52"/>
      <c r="AP75" s="52"/>
      <c r="AQ75" s="119"/>
      <c r="AR75" s="119"/>
      <c r="AS75" s="119"/>
      <c r="AT75" s="119"/>
      <c r="AU75" s="119"/>
      <c r="AV75" s="119"/>
      <c r="AW75" s="119"/>
      <c r="AX75" s="119"/>
      <c r="AY75" s="119"/>
      <c r="AZ75" s="119"/>
      <c r="BA75" s="119"/>
      <c r="BB75" s="119"/>
      <c r="BC75" s="119"/>
      <c r="BD75" s="119"/>
      <c r="BE75" s="119"/>
      <c r="BF75" s="119"/>
      <c r="BG75" s="119"/>
      <c r="BH75" s="119"/>
      <c r="BI75" s="119"/>
      <c r="BJ75" s="119"/>
      <c r="BK75" s="119"/>
      <c r="BL75" s="119"/>
    </row>
    <row r="76" spans="1:64" s="1" customFormat="1" ht="12" hidden="1" x14ac:dyDescent="0.2">
      <c r="A76" s="119"/>
      <c r="B76" s="119"/>
      <c r="C76" s="119"/>
      <c r="D76" s="119"/>
      <c r="E76" s="119"/>
      <c r="F76" s="252"/>
      <c r="G76" s="252"/>
      <c r="H76" s="252"/>
      <c r="I76" s="252"/>
      <c r="J76" s="252"/>
      <c r="K76" s="252"/>
      <c r="L76" s="252"/>
      <c r="M76" s="252"/>
      <c r="N76" s="252"/>
      <c r="O76" s="252"/>
      <c r="P76" s="252"/>
      <c r="Q76" s="252"/>
      <c r="R76" s="252"/>
      <c r="S76" s="252"/>
      <c r="T76" s="252"/>
      <c r="U76" s="119"/>
      <c r="V76" s="52"/>
      <c r="W76" s="412"/>
      <c r="X76" s="412"/>
      <c r="Y76" s="412"/>
      <c r="Z76" s="412"/>
      <c r="AA76" s="412"/>
      <c r="AB76" s="412"/>
      <c r="AC76" s="412"/>
      <c r="AD76" s="412"/>
      <c r="AE76" s="412"/>
      <c r="AF76" s="412"/>
      <c r="AG76" s="412"/>
      <c r="AH76" s="412"/>
      <c r="AI76" s="412"/>
      <c r="AJ76" s="412"/>
      <c r="AK76" s="412"/>
      <c r="AL76" s="412"/>
      <c r="AM76" s="412"/>
      <c r="AN76" s="119"/>
      <c r="AO76" s="52"/>
      <c r="AP76" s="52"/>
      <c r="AQ76" s="119"/>
      <c r="AR76" s="119"/>
      <c r="AS76" s="119"/>
      <c r="AT76" s="119"/>
      <c r="AU76" s="119"/>
      <c r="AV76" s="119"/>
      <c r="AW76" s="119"/>
      <c r="AX76" s="119"/>
      <c r="AY76" s="119"/>
      <c r="AZ76" s="119"/>
      <c r="BA76" s="119"/>
      <c r="BB76" s="119"/>
      <c r="BC76" s="119"/>
      <c r="BD76" s="119"/>
      <c r="BE76" s="119"/>
      <c r="BF76" s="119"/>
      <c r="BG76" s="119"/>
      <c r="BH76" s="119"/>
      <c r="BI76" s="119"/>
      <c r="BJ76" s="119"/>
      <c r="BK76" s="119"/>
      <c r="BL76" s="119"/>
    </row>
    <row r="77" spans="1:64" s="1" customFormat="1" ht="12" hidden="1" x14ac:dyDescent="0.2">
      <c r="A77" s="119"/>
      <c r="B77" s="119"/>
      <c r="C77" s="119"/>
      <c r="D77" s="119"/>
      <c r="E77" s="119"/>
      <c r="F77" s="252"/>
      <c r="G77" s="252"/>
      <c r="H77" s="252"/>
      <c r="I77" s="252"/>
      <c r="J77" s="252"/>
      <c r="K77" s="252"/>
      <c r="L77" s="252"/>
      <c r="M77" s="252"/>
      <c r="N77" s="252"/>
      <c r="O77" s="252"/>
      <c r="P77" s="252"/>
      <c r="Q77" s="252"/>
      <c r="R77" s="252"/>
      <c r="S77" s="252"/>
      <c r="T77" s="252"/>
      <c r="U77" s="119"/>
      <c r="V77" s="52"/>
      <c r="W77" s="412"/>
      <c r="X77" s="412"/>
      <c r="Y77" s="412"/>
      <c r="Z77" s="412"/>
      <c r="AA77" s="412"/>
      <c r="AB77" s="412"/>
      <c r="AC77" s="412"/>
      <c r="AD77" s="412"/>
      <c r="AE77" s="412"/>
      <c r="AF77" s="412"/>
      <c r="AG77" s="412"/>
      <c r="AH77" s="412"/>
      <c r="AI77" s="412"/>
      <c r="AJ77" s="412"/>
      <c r="AK77" s="412"/>
      <c r="AL77" s="412"/>
      <c r="AM77" s="412"/>
      <c r="AN77" s="119"/>
      <c r="AO77" s="52"/>
      <c r="AP77" s="52"/>
      <c r="AQ77" s="119"/>
      <c r="AR77" s="119"/>
      <c r="AS77" s="119"/>
      <c r="AT77" s="119"/>
      <c r="AU77" s="119"/>
      <c r="AV77" s="119"/>
      <c r="AW77" s="119"/>
      <c r="AX77" s="119"/>
      <c r="AY77" s="119"/>
      <c r="AZ77" s="119"/>
      <c r="BA77" s="119"/>
      <c r="BB77" s="119"/>
      <c r="BC77" s="119"/>
      <c r="BD77" s="119"/>
      <c r="BE77" s="119"/>
      <c r="BF77" s="119"/>
      <c r="BG77" s="119"/>
      <c r="BH77" s="119"/>
      <c r="BI77" s="119"/>
      <c r="BJ77" s="119"/>
      <c r="BK77" s="119"/>
      <c r="BL77" s="119"/>
    </row>
    <row r="78" spans="1:64" s="1" customFormat="1" ht="12" hidden="1" x14ac:dyDescent="0.2">
      <c r="A78" s="119"/>
      <c r="B78" s="119"/>
      <c r="C78" s="119"/>
      <c r="D78" s="119"/>
      <c r="E78" s="119"/>
      <c r="F78" s="252"/>
      <c r="G78" s="252"/>
      <c r="H78" s="252"/>
      <c r="I78" s="252"/>
      <c r="J78" s="252"/>
      <c r="K78" s="252"/>
      <c r="L78" s="252"/>
      <c r="M78" s="252"/>
      <c r="N78" s="252"/>
      <c r="O78" s="252"/>
      <c r="P78" s="252"/>
      <c r="Q78" s="252"/>
      <c r="R78" s="252"/>
      <c r="S78" s="252"/>
      <c r="T78" s="252"/>
      <c r="U78" s="119"/>
      <c r="V78" s="52"/>
      <c r="W78" s="412"/>
      <c r="X78" s="412"/>
      <c r="Y78" s="412"/>
      <c r="Z78" s="412"/>
      <c r="AA78" s="412"/>
      <c r="AB78" s="412"/>
      <c r="AC78" s="412"/>
      <c r="AD78" s="412"/>
      <c r="AE78" s="412"/>
      <c r="AF78" s="412"/>
      <c r="AG78" s="412"/>
      <c r="AH78" s="412"/>
      <c r="AI78" s="412"/>
      <c r="AJ78" s="412"/>
      <c r="AK78" s="412"/>
      <c r="AL78" s="412"/>
      <c r="AM78" s="412"/>
      <c r="AN78" s="119"/>
      <c r="AO78" s="52"/>
      <c r="AP78" s="52"/>
      <c r="AQ78" s="119"/>
      <c r="AR78" s="119"/>
      <c r="AS78" s="119"/>
      <c r="AT78" s="119"/>
      <c r="AU78" s="119"/>
      <c r="AV78" s="119"/>
      <c r="AW78" s="119"/>
      <c r="AX78" s="119"/>
      <c r="AY78" s="119"/>
      <c r="AZ78" s="119"/>
      <c r="BA78" s="119"/>
      <c r="BB78" s="119"/>
      <c r="BC78" s="119"/>
      <c r="BD78" s="119"/>
      <c r="BE78" s="119"/>
      <c r="BF78" s="119"/>
      <c r="BG78" s="119"/>
      <c r="BH78" s="119"/>
      <c r="BI78" s="119"/>
      <c r="BJ78" s="119"/>
      <c r="BK78" s="119"/>
      <c r="BL78" s="119"/>
    </row>
    <row r="79" spans="1:64" s="1" customFormat="1" ht="12" hidden="1" x14ac:dyDescent="0.2">
      <c r="A79" s="119"/>
      <c r="B79" s="119"/>
      <c r="C79" s="119"/>
      <c r="D79" s="119"/>
      <c r="E79" s="119"/>
      <c r="F79" s="252"/>
      <c r="G79" s="252"/>
      <c r="H79" s="252"/>
      <c r="I79" s="252"/>
      <c r="J79" s="252"/>
      <c r="K79" s="252"/>
      <c r="L79" s="252"/>
      <c r="M79" s="252"/>
      <c r="N79" s="252"/>
      <c r="O79" s="252"/>
      <c r="P79" s="252"/>
      <c r="Q79" s="252"/>
      <c r="R79" s="252"/>
      <c r="S79" s="252"/>
      <c r="T79" s="252"/>
      <c r="U79" s="119"/>
      <c r="V79" s="52"/>
      <c r="W79" s="412"/>
      <c r="X79" s="412"/>
      <c r="Y79" s="412"/>
      <c r="Z79" s="412"/>
      <c r="AA79" s="412"/>
      <c r="AB79" s="412"/>
      <c r="AC79" s="412"/>
      <c r="AD79" s="412"/>
      <c r="AE79" s="412"/>
      <c r="AF79" s="412"/>
      <c r="AG79" s="412"/>
      <c r="AH79" s="412"/>
      <c r="AI79" s="412"/>
      <c r="AJ79" s="412"/>
      <c r="AK79" s="412"/>
      <c r="AL79" s="412"/>
      <c r="AM79" s="412"/>
      <c r="AN79" s="119"/>
      <c r="AO79" s="52"/>
      <c r="AP79" s="52"/>
      <c r="AQ79" s="119"/>
      <c r="AR79" s="119"/>
      <c r="AS79" s="119"/>
      <c r="AT79" s="119"/>
      <c r="AU79" s="119"/>
      <c r="AV79" s="119"/>
      <c r="AW79" s="119"/>
      <c r="AX79" s="119"/>
      <c r="AY79" s="119"/>
      <c r="AZ79" s="119"/>
      <c r="BA79" s="119"/>
      <c r="BB79" s="119"/>
      <c r="BC79" s="119"/>
      <c r="BD79" s="119"/>
      <c r="BE79" s="119"/>
      <c r="BF79" s="119"/>
      <c r="BG79" s="119"/>
      <c r="BH79" s="119"/>
      <c r="BI79" s="119"/>
      <c r="BJ79" s="119"/>
      <c r="BK79" s="119"/>
      <c r="BL79" s="119"/>
    </row>
    <row r="80" spans="1:64" s="1" customFormat="1" ht="12" hidden="1" x14ac:dyDescent="0.2">
      <c r="A80" s="119"/>
      <c r="B80" s="119"/>
      <c r="C80" s="119"/>
      <c r="D80" s="119"/>
      <c r="E80" s="119"/>
      <c r="F80" s="252"/>
      <c r="G80" s="252"/>
      <c r="H80" s="252"/>
      <c r="I80" s="252"/>
      <c r="J80" s="252"/>
      <c r="K80" s="252"/>
      <c r="L80" s="252"/>
      <c r="M80" s="252"/>
      <c r="N80" s="252"/>
      <c r="O80" s="252"/>
      <c r="P80" s="252"/>
      <c r="Q80" s="252"/>
      <c r="R80" s="252"/>
      <c r="S80" s="252"/>
      <c r="T80" s="252"/>
      <c r="U80" s="119"/>
      <c r="V80" s="52"/>
      <c r="W80" s="412"/>
      <c r="X80" s="412"/>
      <c r="Y80" s="412"/>
      <c r="Z80" s="412"/>
      <c r="AA80" s="412"/>
      <c r="AB80" s="412"/>
      <c r="AC80" s="412"/>
      <c r="AD80" s="412"/>
      <c r="AE80" s="412"/>
      <c r="AF80" s="412"/>
      <c r="AG80" s="412"/>
      <c r="AH80" s="412"/>
      <c r="AI80" s="412"/>
      <c r="AJ80" s="412"/>
      <c r="AK80" s="412"/>
      <c r="AL80" s="412"/>
      <c r="AM80" s="412"/>
      <c r="AN80" s="119"/>
      <c r="AO80" s="52"/>
      <c r="AP80" s="52"/>
      <c r="AQ80" s="119"/>
      <c r="AR80" s="119"/>
      <c r="AS80" s="119"/>
      <c r="AT80" s="119"/>
      <c r="AU80" s="119"/>
      <c r="AV80" s="119"/>
      <c r="AW80" s="119"/>
      <c r="AX80" s="119"/>
      <c r="AY80" s="119"/>
      <c r="AZ80" s="119"/>
      <c r="BA80" s="119"/>
      <c r="BB80" s="119"/>
      <c r="BC80" s="119"/>
      <c r="BD80" s="119"/>
      <c r="BE80" s="119"/>
      <c r="BF80" s="119"/>
      <c r="BG80" s="119"/>
      <c r="BH80" s="119"/>
      <c r="BI80" s="119"/>
      <c r="BJ80" s="119"/>
      <c r="BK80" s="119"/>
      <c r="BL80" s="119"/>
    </row>
    <row r="81" spans="1:64" s="1" customFormat="1" ht="12" hidden="1" x14ac:dyDescent="0.2">
      <c r="A81" s="119"/>
      <c r="B81" s="119"/>
      <c r="C81" s="119"/>
      <c r="D81" s="119"/>
      <c r="E81" s="119"/>
      <c r="F81" s="252"/>
      <c r="G81" s="252"/>
      <c r="H81" s="252"/>
      <c r="I81" s="252"/>
      <c r="J81" s="252"/>
      <c r="K81" s="252"/>
      <c r="L81" s="252"/>
      <c r="M81" s="252"/>
      <c r="N81" s="252"/>
      <c r="O81" s="252"/>
      <c r="P81" s="252"/>
      <c r="Q81" s="252"/>
      <c r="R81" s="252"/>
      <c r="S81" s="252"/>
      <c r="T81" s="252"/>
      <c r="U81" s="119"/>
      <c r="V81" s="52"/>
      <c r="W81" s="412"/>
      <c r="X81" s="412"/>
      <c r="Y81" s="412"/>
      <c r="Z81" s="412"/>
      <c r="AA81" s="412"/>
      <c r="AB81" s="412"/>
      <c r="AC81" s="412"/>
      <c r="AD81" s="412"/>
      <c r="AE81" s="412"/>
      <c r="AF81" s="412"/>
      <c r="AG81" s="412"/>
      <c r="AH81" s="412"/>
      <c r="AI81" s="412"/>
      <c r="AJ81" s="412"/>
      <c r="AK81" s="412"/>
      <c r="AL81" s="412"/>
      <c r="AM81" s="412"/>
      <c r="AN81" s="119"/>
      <c r="AO81" s="52"/>
      <c r="AP81" s="52"/>
      <c r="AQ81" s="119"/>
      <c r="AR81" s="119"/>
      <c r="AS81" s="119"/>
      <c r="AT81" s="119"/>
      <c r="AU81" s="119"/>
      <c r="AV81" s="119"/>
      <c r="AW81" s="119"/>
      <c r="AX81" s="119"/>
      <c r="AY81" s="119"/>
      <c r="AZ81" s="119"/>
      <c r="BA81" s="119"/>
      <c r="BB81" s="119"/>
      <c r="BC81" s="119"/>
      <c r="BD81" s="119"/>
      <c r="BE81" s="119"/>
      <c r="BF81" s="119"/>
      <c r="BG81" s="119"/>
      <c r="BH81" s="119"/>
      <c r="BI81" s="119"/>
      <c r="BJ81" s="119"/>
      <c r="BK81" s="119"/>
      <c r="BL81" s="119"/>
    </row>
    <row r="82" spans="1:64" s="1" customFormat="1" ht="12" hidden="1" x14ac:dyDescent="0.2">
      <c r="A82" s="119"/>
      <c r="B82" s="119"/>
      <c r="C82" s="119"/>
      <c r="D82" s="119"/>
      <c r="E82" s="119"/>
      <c r="F82" s="252"/>
      <c r="G82" s="252"/>
      <c r="H82" s="252"/>
      <c r="I82" s="252"/>
      <c r="J82" s="252"/>
      <c r="K82" s="252"/>
      <c r="L82" s="252"/>
      <c r="M82" s="252"/>
      <c r="N82" s="252"/>
      <c r="O82" s="252"/>
      <c r="P82" s="252"/>
      <c r="Q82" s="252"/>
      <c r="R82" s="252"/>
      <c r="S82" s="252"/>
      <c r="T82" s="252"/>
      <c r="U82" s="119"/>
      <c r="V82" s="52"/>
      <c r="W82" s="412"/>
      <c r="X82" s="412"/>
      <c r="Y82" s="412"/>
      <c r="Z82" s="412"/>
      <c r="AA82" s="412"/>
      <c r="AB82" s="412"/>
      <c r="AC82" s="412"/>
      <c r="AD82" s="412"/>
      <c r="AE82" s="412"/>
      <c r="AF82" s="412"/>
      <c r="AG82" s="412"/>
      <c r="AH82" s="412"/>
      <c r="AI82" s="412"/>
      <c r="AJ82" s="412"/>
      <c r="AK82" s="412"/>
      <c r="AL82" s="412"/>
      <c r="AM82" s="412"/>
      <c r="AN82" s="119"/>
      <c r="AO82" s="52"/>
      <c r="AP82" s="52"/>
      <c r="AQ82" s="119"/>
      <c r="AR82" s="119"/>
      <c r="AS82" s="119"/>
      <c r="AT82" s="119"/>
      <c r="AU82" s="119"/>
      <c r="AV82" s="119"/>
      <c r="AW82" s="119"/>
      <c r="AX82" s="119"/>
      <c r="AY82" s="119"/>
      <c r="AZ82" s="119"/>
      <c r="BA82" s="119"/>
      <c r="BB82" s="119"/>
      <c r="BC82" s="119"/>
      <c r="BD82" s="119"/>
      <c r="BE82" s="119"/>
      <c r="BF82" s="119"/>
      <c r="BG82" s="119"/>
      <c r="BH82" s="119"/>
      <c r="BI82" s="119"/>
      <c r="BJ82" s="119"/>
      <c r="BK82" s="119"/>
      <c r="BL82" s="119"/>
    </row>
    <row r="83" spans="1:64" s="1" customFormat="1" ht="12" hidden="1" x14ac:dyDescent="0.2">
      <c r="A83" s="119"/>
      <c r="B83" s="119"/>
      <c r="C83" s="119"/>
      <c r="D83" s="119"/>
      <c r="E83" s="119"/>
      <c r="F83" s="252"/>
      <c r="G83" s="252"/>
      <c r="H83" s="252"/>
      <c r="I83" s="252"/>
      <c r="J83" s="252"/>
      <c r="K83" s="252"/>
      <c r="L83" s="252"/>
      <c r="M83" s="252"/>
      <c r="N83" s="252"/>
      <c r="O83" s="252"/>
      <c r="P83" s="252"/>
      <c r="Q83" s="252"/>
      <c r="R83" s="252"/>
      <c r="S83" s="252"/>
      <c r="T83" s="252"/>
      <c r="U83" s="119"/>
      <c r="V83" s="52"/>
      <c r="W83" s="412"/>
      <c r="X83" s="412"/>
      <c r="Y83" s="412"/>
      <c r="Z83" s="412"/>
      <c r="AA83" s="412"/>
      <c r="AB83" s="412"/>
      <c r="AC83" s="412"/>
      <c r="AD83" s="412"/>
      <c r="AE83" s="412"/>
      <c r="AF83" s="412"/>
      <c r="AG83" s="412"/>
      <c r="AH83" s="412"/>
      <c r="AI83" s="412"/>
      <c r="AJ83" s="412"/>
      <c r="AK83" s="412"/>
      <c r="AL83" s="412"/>
      <c r="AM83" s="412"/>
      <c r="AN83" s="119"/>
      <c r="AO83" s="52"/>
      <c r="AP83" s="52"/>
      <c r="AQ83" s="119"/>
      <c r="AR83" s="119"/>
      <c r="AS83" s="119"/>
      <c r="AT83" s="119"/>
      <c r="AU83" s="119"/>
      <c r="AV83" s="119"/>
      <c r="AW83" s="119"/>
      <c r="AX83" s="119"/>
      <c r="AY83" s="119"/>
      <c r="AZ83" s="119"/>
      <c r="BA83" s="119"/>
      <c r="BB83" s="119"/>
      <c r="BC83" s="119"/>
      <c r="BD83" s="119"/>
      <c r="BE83" s="119"/>
      <c r="BF83" s="119"/>
      <c r="BG83" s="119"/>
      <c r="BH83" s="119"/>
      <c r="BI83" s="119"/>
      <c r="BJ83" s="119"/>
      <c r="BK83" s="119"/>
      <c r="BL83" s="119"/>
    </row>
    <row r="84" spans="1:64" s="1" customFormat="1" ht="12" hidden="1" x14ac:dyDescent="0.2">
      <c r="A84" s="119"/>
      <c r="B84" s="119"/>
      <c r="C84" s="119"/>
      <c r="D84" s="119"/>
      <c r="E84" s="119"/>
      <c r="F84" s="252"/>
      <c r="G84" s="252"/>
      <c r="H84" s="252"/>
      <c r="I84" s="252"/>
      <c r="J84" s="252"/>
      <c r="K84" s="252"/>
      <c r="L84" s="252"/>
      <c r="M84" s="252"/>
      <c r="N84" s="252"/>
      <c r="O84" s="252"/>
      <c r="P84" s="252"/>
      <c r="Q84" s="252"/>
      <c r="R84" s="252"/>
      <c r="S84" s="252"/>
      <c r="T84" s="252"/>
      <c r="U84" s="119"/>
      <c r="V84" s="52"/>
      <c r="W84" s="412"/>
      <c r="X84" s="412"/>
      <c r="Y84" s="412"/>
      <c r="Z84" s="412"/>
      <c r="AA84" s="412"/>
      <c r="AB84" s="412"/>
      <c r="AC84" s="412"/>
      <c r="AD84" s="412"/>
      <c r="AE84" s="412"/>
      <c r="AF84" s="412"/>
      <c r="AG84" s="412"/>
      <c r="AH84" s="412"/>
      <c r="AI84" s="412"/>
      <c r="AJ84" s="412"/>
      <c r="AK84" s="412"/>
      <c r="AL84" s="412"/>
      <c r="AM84" s="412"/>
      <c r="AN84" s="119"/>
      <c r="AO84" s="52"/>
      <c r="AP84" s="52"/>
      <c r="AQ84" s="119"/>
      <c r="AR84" s="119"/>
      <c r="AS84" s="119"/>
      <c r="AT84" s="119"/>
      <c r="AU84" s="119"/>
      <c r="AV84" s="119"/>
      <c r="AW84" s="119"/>
      <c r="AX84" s="119"/>
      <c r="AY84" s="119"/>
      <c r="AZ84" s="119"/>
      <c r="BA84" s="119"/>
      <c r="BB84" s="119"/>
      <c r="BC84" s="119"/>
      <c r="BD84" s="119"/>
      <c r="BE84" s="119"/>
      <c r="BF84" s="119"/>
      <c r="BG84" s="119"/>
      <c r="BH84" s="119"/>
      <c r="BI84" s="119"/>
      <c r="BJ84" s="119"/>
      <c r="BK84" s="119"/>
      <c r="BL84" s="119"/>
    </row>
    <row r="85" spans="1:64" s="1" customFormat="1" ht="12" hidden="1" x14ac:dyDescent="0.2">
      <c r="A85" s="119"/>
      <c r="B85" s="119"/>
      <c r="C85" s="119"/>
      <c r="D85" s="119"/>
      <c r="E85" s="119"/>
      <c r="F85" s="252"/>
      <c r="G85" s="252"/>
      <c r="H85" s="252"/>
      <c r="I85" s="252"/>
      <c r="J85" s="252"/>
      <c r="K85" s="252"/>
      <c r="L85" s="252"/>
      <c r="M85" s="252"/>
      <c r="N85" s="252"/>
      <c r="O85" s="252"/>
      <c r="P85" s="252"/>
      <c r="Q85" s="252"/>
      <c r="R85" s="252"/>
      <c r="S85" s="252"/>
      <c r="T85" s="252"/>
      <c r="U85" s="119"/>
      <c r="V85" s="52"/>
      <c r="W85" s="412"/>
      <c r="X85" s="412"/>
      <c r="Y85" s="412"/>
      <c r="Z85" s="412"/>
      <c r="AA85" s="412"/>
      <c r="AB85" s="412"/>
      <c r="AC85" s="412"/>
      <c r="AD85" s="412"/>
      <c r="AE85" s="412"/>
      <c r="AF85" s="412"/>
      <c r="AG85" s="412"/>
      <c r="AH85" s="412"/>
      <c r="AI85" s="412"/>
      <c r="AJ85" s="412"/>
      <c r="AK85" s="412"/>
      <c r="AL85" s="412"/>
      <c r="AM85" s="412"/>
      <c r="AN85" s="119"/>
      <c r="AO85" s="52"/>
      <c r="AP85" s="52"/>
      <c r="AQ85" s="119"/>
      <c r="AR85" s="119"/>
      <c r="AS85" s="119"/>
      <c r="AT85" s="119"/>
      <c r="AU85" s="119"/>
      <c r="AV85" s="119"/>
      <c r="AW85" s="119"/>
      <c r="AX85" s="119"/>
      <c r="AY85" s="119"/>
      <c r="AZ85" s="119"/>
      <c r="BA85" s="119"/>
      <c r="BB85" s="119"/>
      <c r="BC85" s="119"/>
      <c r="BD85" s="119"/>
      <c r="BE85" s="119"/>
      <c r="BF85" s="119"/>
      <c r="BG85" s="119"/>
      <c r="BH85" s="119"/>
      <c r="BI85" s="119"/>
      <c r="BJ85" s="119"/>
      <c r="BK85" s="119"/>
      <c r="BL85" s="119"/>
    </row>
    <row r="86" spans="1:64" s="1" customFormat="1" ht="12" hidden="1" x14ac:dyDescent="0.2">
      <c r="A86" s="119"/>
      <c r="B86" s="119"/>
      <c r="C86" s="119"/>
      <c r="D86" s="119"/>
      <c r="E86" s="119"/>
      <c r="F86" s="252"/>
      <c r="G86" s="252"/>
      <c r="H86" s="252"/>
      <c r="I86" s="252"/>
      <c r="J86" s="252"/>
      <c r="K86" s="252"/>
      <c r="L86" s="252"/>
      <c r="M86" s="252"/>
      <c r="N86" s="252"/>
      <c r="O86" s="252"/>
      <c r="P86" s="252"/>
      <c r="Q86" s="252"/>
      <c r="R86" s="252"/>
      <c r="S86" s="252"/>
      <c r="T86" s="252"/>
      <c r="U86" s="119"/>
      <c r="V86" s="52"/>
      <c r="W86" s="412"/>
      <c r="X86" s="412"/>
      <c r="Y86" s="412"/>
      <c r="Z86" s="412"/>
      <c r="AA86" s="412"/>
      <c r="AB86" s="412"/>
      <c r="AC86" s="412"/>
      <c r="AD86" s="412"/>
      <c r="AE86" s="412"/>
      <c r="AF86" s="412"/>
      <c r="AG86" s="412"/>
      <c r="AH86" s="412"/>
      <c r="AI86" s="412"/>
      <c r="AJ86" s="412"/>
      <c r="AK86" s="412"/>
      <c r="AL86" s="412"/>
      <c r="AM86" s="412"/>
      <c r="AN86" s="119"/>
      <c r="AO86" s="52"/>
      <c r="AP86" s="52"/>
      <c r="AQ86" s="119"/>
      <c r="AR86" s="119"/>
      <c r="AS86" s="119"/>
      <c r="AT86" s="119"/>
      <c r="AU86" s="119"/>
      <c r="AV86" s="119"/>
      <c r="AW86" s="119"/>
      <c r="AX86" s="119"/>
      <c r="AY86" s="119"/>
      <c r="AZ86" s="119"/>
      <c r="BA86" s="119"/>
      <c r="BB86" s="119"/>
      <c r="BC86" s="119"/>
      <c r="BD86" s="119"/>
      <c r="BE86" s="119"/>
      <c r="BF86" s="119"/>
      <c r="BG86" s="119"/>
      <c r="BH86" s="119"/>
      <c r="BI86" s="119"/>
      <c r="BJ86" s="119"/>
      <c r="BK86" s="119"/>
      <c r="BL86" s="119"/>
    </row>
    <row r="87" spans="1:64" s="1" customFormat="1" ht="12" hidden="1" x14ac:dyDescent="0.2">
      <c r="A87" s="119"/>
      <c r="B87" s="119"/>
      <c r="C87" s="119"/>
      <c r="D87" s="119"/>
      <c r="E87" s="119"/>
      <c r="F87" s="252"/>
      <c r="G87" s="252"/>
      <c r="H87" s="252"/>
      <c r="I87" s="252"/>
      <c r="J87" s="252"/>
      <c r="K87" s="252"/>
      <c r="L87" s="252"/>
      <c r="M87" s="252"/>
      <c r="N87" s="252"/>
      <c r="O87" s="252"/>
      <c r="P87" s="252"/>
      <c r="Q87" s="252"/>
      <c r="R87" s="252"/>
      <c r="S87" s="252"/>
      <c r="T87" s="252"/>
      <c r="U87" s="119"/>
      <c r="V87" s="52"/>
      <c r="W87" s="412"/>
      <c r="X87" s="412"/>
      <c r="Y87" s="412"/>
      <c r="Z87" s="412"/>
      <c r="AA87" s="412"/>
      <c r="AB87" s="412"/>
      <c r="AC87" s="412"/>
      <c r="AD87" s="412"/>
      <c r="AE87" s="412"/>
      <c r="AF87" s="412"/>
      <c r="AG87" s="412"/>
      <c r="AH87" s="412"/>
      <c r="AI87" s="412"/>
      <c r="AJ87" s="412"/>
      <c r="AK87" s="412"/>
      <c r="AL87" s="412"/>
      <c r="AM87" s="412"/>
      <c r="AN87" s="119"/>
      <c r="AO87" s="52"/>
      <c r="AP87" s="52"/>
      <c r="AQ87" s="119"/>
      <c r="AR87" s="119"/>
      <c r="AS87" s="119"/>
      <c r="AT87" s="119"/>
      <c r="AU87" s="119"/>
      <c r="AV87" s="119"/>
      <c r="AW87" s="119"/>
      <c r="AX87" s="119"/>
      <c r="AY87" s="119"/>
      <c r="AZ87" s="119"/>
      <c r="BA87" s="119"/>
      <c r="BB87" s="119"/>
      <c r="BC87" s="119"/>
    </row>
    <row r="88" spans="1:64" hidden="1" x14ac:dyDescent="0.3">
      <c r="A88" s="119"/>
      <c r="B88" s="119"/>
      <c r="C88" s="119"/>
      <c r="D88" s="119"/>
      <c r="E88" s="119"/>
      <c r="F88" s="252"/>
      <c r="G88" s="252"/>
      <c r="H88" s="252"/>
      <c r="I88" s="252"/>
      <c r="J88" s="252"/>
      <c r="K88" s="252"/>
      <c r="L88" s="252"/>
      <c r="M88" s="252"/>
      <c r="N88" s="252"/>
      <c r="O88" s="252"/>
      <c r="P88" s="252"/>
      <c r="Q88" s="252"/>
      <c r="R88" s="252"/>
      <c r="S88" s="252"/>
      <c r="T88" s="252"/>
      <c r="U88" s="119"/>
      <c r="V88" s="52"/>
      <c r="W88" s="412"/>
      <c r="X88" s="412"/>
      <c r="Y88" s="412"/>
      <c r="Z88" s="412"/>
    </row>
    <row r="89" spans="1:64" hidden="1" x14ac:dyDescent="0.3">
      <c r="A89" s="119"/>
      <c r="B89" s="119"/>
      <c r="C89" s="119"/>
      <c r="D89" s="119"/>
      <c r="E89" s="119"/>
      <c r="F89" s="252"/>
      <c r="G89" s="252"/>
      <c r="H89" s="252"/>
      <c r="I89" s="252"/>
      <c r="J89" s="252"/>
      <c r="K89" s="252"/>
      <c r="L89" s="252"/>
      <c r="M89" s="252"/>
      <c r="N89" s="252"/>
      <c r="O89" s="252"/>
      <c r="P89" s="252"/>
      <c r="Q89" s="252"/>
      <c r="R89" s="252"/>
      <c r="S89" s="252"/>
      <c r="T89" s="252"/>
      <c r="U89" s="119"/>
      <c r="V89" s="52"/>
      <c r="W89" s="412"/>
      <c r="X89" s="412"/>
      <c r="Y89" s="412"/>
      <c r="Z89" s="412"/>
      <c r="AC89" s="412"/>
    </row>
    <row r="90" spans="1:64" hidden="1" x14ac:dyDescent="0.3">
      <c r="A90" s="119"/>
      <c r="B90" s="119"/>
      <c r="C90" s="119"/>
      <c r="D90" s="119"/>
      <c r="E90" s="119"/>
      <c r="F90" s="252"/>
      <c r="G90" s="252"/>
      <c r="H90" s="252"/>
      <c r="I90" s="252"/>
      <c r="J90" s="252"/>
      <c r="K90" s="252"/>
      <c r="L90" s="252"/>
      <c r="M90" s="252"/>
      <c r="N90" s="252"/>
      <c r="O90" s="252"/>
      <c r="P90" s="252"/>
      <c r="Q90" s="252"/>
      <c r="R90" s="252"/>
      <c r="S90" s="252"/>
      <c r="T90" s="252"/>
      <c r="U90" s="119"/>
      <c r="V90" s="52"/>
      <c r="W90" s="412"/>
      <c r="X90" s="412"/>
      <c r="Y90" s="412"/>
      <c r="Z90" s="412"/>
    </row>
    <row r="91" spans="1:64" hidden="1" x14ac:dyDescent="0.3">
      <c r="A91" s="119"/>
      <c r="B91" s="119"/>
      <c r="C91" s="119"/>
      <c r="D91" s="119"/>
      <c r="E91" s="119"/>
      <c r="F91" s="252"/>
      <c r="G91" s="252"/>
      <c r="H91" s="252"/>
      <c r="I91" s="252"/>
      <c r="J91" s="252"/>
      <c r="K91" s="252"/>
      <c r="L91" s="252"/>
      <c r="M91" s="252"/>
      <c r="N91" s="252"/>
      <c r="O91" s="252"/>
      <c r="P91" s="252"/>
      <c r="Q91" s="252"/>
      <c r="R91" s="252"/>
      <c r="S91" s="252"/>
      <c r="T91" s="252"/>
      <c r="U91" s="119"/>
      <c r="V91" s="52"/>
      <c r="W91" s="412"/>
      <c r="X91" s="412"/>
      <c r="Y91" s="412"/>
      <c r="Z91" s="412"/>
    </row>
    <row r="92" spans="1:64" hidden="1" x14ac:dyDescent="0.3">
      <c r="A92" s="119"/>
      <c r="B92" s="119"/>
      <c r="C92" s="119"/>
      <c r="D92" s="119"/>
      <c r="E92" s="119"/>
      <c r="F92" s="252"/>
      <c r="G92" s="252"/>
      <c r="H92" s="252"/>
      <c r="I92" s="252"/>
      <c r="J92" s="252"/>
      <c r="K92" s="252"/>
      <c r="L92" s="252"/>
      <c r="M92" s="252"/>
      <c r="N92" s="252"/>
      <c r="O92" s="252"/>
      <c r="P92" s="252"/>
      <c r="Q92" s="252"/>
      <c r="R92" s="252"/>
      <c r="S92" s="252"/>
      <c r="T92" s="252"/>
      <c r="U92" s="119"/>
      <c r="V92" s="52"/>
      <c r="W92" s="412"/>
      <c r="X92" s="412"/>
      <c r="Y92" s="412"/>
      <c r="Z92" s="412"/>
    </row>
    <row r="93" spans="1:64" hidden="1" x14ac:dyDescent="0.3">
      <c r="A93" s="119"/>
      <c r="B93" s="119"/>
      <c r="C93" s="119"/>
      <c r="D93" s="119"/>
      <c r="E93" s="119"/>
      <c r="F93" s="252"/>
      <c r="G93" s="252"/>
      <c r="H93" s="252"/>
      <c r="I93" s="252"/>
      <c r="J93" s="252"/>
      <c r="K93" s="252"/>
      <c r="L93" s="252"/>
      <c r="M93" s="252"/>
      <c r="N93" s="252"/>
      <c r="O93" s="252"/>
      <c r="P93" s="252"/>
      <c r="Q93" s="252"/>
      <c r="R93" s="252"/>
      <c r="S93" s="252"/>
      <c r="T93" s="252"/>
      <c r="U93" s="119"/>
      <c r="V93" s="52"/>
      <c r="W93" s="412"/>
      <c r="X93" s="412"/>
      <c r="Y93" s="412"/>
      <c r="Z93" s="412"/>
    </row>
    <row r="94" spans="1:64" x14ac:dyDescent="0.3">
      <c r="F94" s="252"/>
      <c r="G94" s="252"/>
      <c r="H94" s="252"/>
      <c r="I94" s="252"/>
      <c r="J94" s="252"/>
      <c r="K94" s="252"/>
      <c r="L94" s="252"/>
      <c r="M94" s="252"/>
      <c r="N94" s="252"/>
      <c r="O94" s="252"/>
      <c r="P94" s="252"/>
      <c r="Q94" s="252"/>
      <c r="R94" s="252"/>
      <c r="S94" s="252"/>
      <c r="T94" s="252"/>
    </row>
  </sheetData>
  <sheetProtection algorithmName="SHA-512" hashValue="blNnw+ufjqFS/U5RB/FpiC8tpyzoLJIBCuwOa8P+W5YpjWgFiGieYFDH9OkNwgSrd5T3fhouf+To0VB9yUmmVw==" saltValue="dzaRGYMfOYT/tsc/2G03Fg==" spinCount="100000" sheet="1" formatColumns="0" formatRows="0"/>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57954-1608-4E48-BF5D-1FA59C41C447}">
  <sheetPr codeName="Sheet2">
    <tabColor theme="1" tint="-0.249977111117893"/>
  </sheetPr>
  <dimension ref="A1:AI70"/>
  <sheetViews>
    <sheetView showGridLines="0" zoomScale="130" zoomScaleNormal="130" workbookViewId="0">
      <selection activeCell="B13" sqref="B13"/>
    </sheetView>
  </sheetViews>
  <sheetFormatPr defaultColWidth="0" defaultRowHeight="10.5" customHeight="1" zeroHeight="1" x14ac:dyDescent="0.15"/>
  <cols>
    <col min="1" max="1" width="4.5" style="1" customWidth="1"/>
    <col min="2" max="2" width="46.125" style="1" customWidth="1"/>
    <col min="3" max="3" width="12.625" style="1" customWidth="1"/>
    <col min="4" max="4" width="9.25" style="1" customWidth="1"/>
    <col min="5" max="19" width="9" style="1" customWidth="1"/>
    <col min="20" max="35" width="0" style="1" hidden="1" customWidth="1"/>
    <col min="36" max="16384" width="9" style="1" hidden="1"/>
  </cols>
  <sheetData>
    <row r="1" spans="1:18" s="113" customFormat="1" ht="16.5" x14ac:dyDescent="0.3">
      <c r="A1" s="61" t="s">
        <v>205</v>
      </c>
      <c r="B1" s="112"/>
    </row>
    <row r="2" spans="1:18" s="4" customFormat="1" x14ac:dyDescent="0.15">
      <c r="A2" s="114"/>
    </row>
    <row r="3" spans="1:18" s="4" customFormat="1" x14ac:dyDescent="0.15">
      <c r="A3" s="114"/>
      <c r="B3" s="4" t="s">
        <v>30</v>
      </c>
    </row>
    <row r="4" spans="1:18" s="4" customFormat="1" x14ac:dyDescent="0.15">
      <c r="A4" s="114"/>
    </row>
    <row r="5" spans="1:18" s="113" customFormat="1" ht="16.5" x14ac:dyDescent="0.3">
      <c r="A5" s="61" t="s">
        <v>206</v>
      </c>
      <c r="B5" s="112"/>
    </row>
    <row r="6" spans="1:18" x14ac:dyDescent="0.15"/>
    <row r="7" spans="1:18" x14ac:dyDescent="0.15">
      <c r="B7" s="120" t="s">
        <v>207</v>
      </c>
      <c r="C7" s="121"/>
      <c r="D7" s="122"/>
      <c r="E7" s="122"/>
      <c r="F7" s="122"/>
      <c r="G7" s="122"/>
      <c r="H7" s="122"/>
      <c r="I7" s="122"/>
      <c r="J7" s="122"/>
      <c r="K7" s="122"/>
      <c r="L7" s="122"/>
      <c r="M7" s="122"/>
      <c r="N7" s="122"/>
      <c r="O7" s="122"/>
      <c r="P7" s="122"/>
      <c r="Q7" s="122"/>
      <c r="R7" s="123"/>
    </row>
    <row r="8" spans="1:18" x14ac:dyDescent="0.15">
      <c r="B8" s="137"/>
      <c r="C8" s="185"/>
      <c r="D8" s="185"/>
      <c r="E8" s="115"/>
      <c r="F8" s="115"/>
      <c r="G8" s="115"/>
      <c r="H8" s="115"/>
      <c r="I8" s="115"/>
      <c r="J8" s="115"/>
      <c r="K8" s="115"/>
      <c r="L8" s="115"/>
      <c r="M8" s="115"/>
      <c r="N8" s="115"/>
      <c r="O8" s="115"/>
      <c r="P8" s="115"/>
      <c r="Q8" s="115"/>
      <c r="R8" s="116"/>
    </row>
    <row r="9" spans="1:18" x14ac:dyDescent="0.15">
      <c r="B9" s="178"/>
      <c r="C9" s="124" t="s">
        <v>207</v>
      </c>
      <c r="D9" s="124"/>
      <c r="E9" s="124"/>
      <c r="F9" s="124"/>
      <c r="G9" s="124"/>
      <c r="H9" s="124"/>
      <c r="I9" s="124"/>
      <c r="J9" s="124"/>
      <c r="K9" s="124"/>
      <c r="L9" s="124"/>
      <c r="M9" s="124"/>
      <c r="N9" s="124"/>
      <c r="O9" s="124"/>
      <c r="P9" s="124"/>
      <c r="Q9" s="124"/>
      <c r="R9" s="125"/>
    </row>
    <row r="10" spans="1:18" x14ac:dyDescent="0.15">
      <c r="B10" s="118"/>
      <c r="C10" s="184"/>
      <c r="E10" s="4"/>
      <c r="F10" s="4"/>
      <c r="G10" s="4"/>
      <c r="H10" s="4"/>
      <c r="I10" s="4"/>
      <c r="J10" s="4"/>
      <c r="K10" s="4"/>
      <c r="L10" s="4"/>
      <c r="M10" s="4"/>
      <c r="N10" s="4"/>
      <c r="O10" s="4"/>
      <c r="P10" s="4"/>
      <c r="Q10" s="4"/>
      <c r="R10" s="5"/>
    </row>
    <row r="11" spans="1:18" ht="10.5" customHeight="1" x14ac:dyDescent="0.15">
      <c r="B11" s="132" t="s">
        <v>402</v>
      </c>
      <c r="C11" s="357"/>
      <c r="D11" s="184"/>
      <c r="E11" s="213"/>
      <c r="F11" s="4"/>
      <c r="G11" s="8" t="s">
        <v>208</v>
      </c>
      <c r="H11" s="9"/>
      <c r="I11" s="9"/>
      <c r="J11" s="9"/>
      <c r="K11" s="9"/>
      <c r="L11" s="9"/>
      <c r="M11" s="9"/>
      <c r="N11" s="9"/>
      <c r="O11" s="9"/>
      <c r="P11" s="9"/>
      <c r="Q11" s="10"/>
      <c r="R11" s="5"/>
    </row>
    <row r="12" spans="1:18" x14ac:dyDescent="0.15">
      <c r="B12" s="132" t="s">
        <v>403</v>
      </c>
      <c r="C12" s="357"/>
      <c r="D12" s="184"/>
      <c r="E12" s="213"/>
      <c r="F12" s="4"/>
      <c r="G12" s="8" t="s">
        <v>209</v>
      </c>
      <c r="H12" s="9"/>
      <c r="I12" s="9"/>
      <c r="J12" s="9"/>
      <c r="K12" s="9"/>
      <c r="L12" s="9"/>
      <c r="M12" s="9"/>
      <c r="N12" s="9"/>
      <c r="O12" s="9"/>
      <c r="P12" s="9"/>
      <c r="Q12" s="10"/>
      <c r="R12" s="5"/>
    </row>
    <row r="13" spans="1:18" x14ac:dyDescent="0.15">
      <c r="B13" s="188"/>
      <c r="C13" s="145"/>
      <c r="D13" s="189"/>
      <c r="E13" s="6"/>
      <c r="F13" s="6"/>
      <c r="G13" s="6"/>
      <c r="H13" s="6"/>
      <c r="I13" s="6"/>
      <c r="J13" s="6"/>
      <c r="K13" s="6"/>
      <c r="L13" s="6"/>
      <c r="M13" s="6"/>
      <c r="N13" s="6"/>
      <c r="O13" s="6"/>
      <c r="P13" s="6"/>
      <c r="Q13" s="6"/>
      <c r="R13" s="7"/>
    </row>
    <row r="14" spans="1:18" ht="10.5" customHeight="1" x14ac:dyDescent="0.15"/>
    <row r="15" spans="1:18" s="113" customFormat="1" ht="16.5" x14ac:dyDescent="0.3">
      <c r="A15" s="61" t="s">
        <v>205</v>
      </c>
      <c r="B15" s="112"/>
    </row>
    <row r="16" spans="1:18" ht="10.5" customHeight="1" x14ac:dyDescent="0.15"/>
    <row r="17" spans="2:18" x14ac:dyDescent="0.15">
      <c r="B17" s="120" t="s">
        <v>210</v>
      </c>
      <c r="C17" s="121"/>
      <c r="D17" s="122"/>
      <c r="E17" s="122"/>
      <c r="F17" s="122"/>
      <c r="G17" s="122"/>
      <c r="H17" s="122"/>
      <c r="I17" s="122"/>
      <c r="J17" s="122"/>
      <c r="K17" s="122"/>
      <c r="L17" s="122"/>
      <c r="M17" s="122"/>
      <c r="N17" s="122"/>
      <c r="O17" s="122"/>
      <c r="P17" s="122"/>
      <c r="Q17" s="122"/>
      <c r="R17" s="123"/>
    </row>
    <row r="18" spans="2:18" x14ac:dyDescent="0.15">
      <c r="B18" s="137"/>
      <c r="C18" s="185"/>
      <c r="D18" s="185"/>
      <c r="E18" s="115"/>
      <c r="F18" s="115"/>
      <c r="G18" s="115"/>
      <c r="H18" s="115"/>
      <c r="I18" s="115"/>
      <c r="J18" s="115"/>
      <c r="K18" s="115"/>
      <c r="L18" s="115"/>
      <c r="M18" s="115"/>
      <c r="N18" s="115"/>
      <c r="O18" s="115"/>
      <c r="P18" s="115"/>
      <c r="Q18" s="115"/>
      <c r="R18" s="116"/>
    </row>
    <row r="19" spans="2:18" x14ac:dyDescent="0.15">
      <c r="B19" s="178" t="s">
        <v>211</v>
      </c>
      <c r="C19" s="124"/>
      <c r="D19" s="124"/>
      <c r="E19" s="124"/>
      <c r="F19" s="124"/>
      <c r="G19" s="124"/>
      <c r="H19" s="124"/>
      <c r="I19" s="124"/>
      <c r="J19" s="124"/>
      <c r="K19" s="124"/>
      <c r="L19" s="124"/>
      <c r="M19" s="124"/>
      <c r="N19" s="124"/>
      <c r="O19" s="124"/>
      <c r="P19" s="124"/>
      <c r="Q19" s="124"/>
      <c r="R19" s="125"/>
    </row>
    <row r="20" spans="2:18" x14ac:dyDescent="0.15">
      <c r="B20" s="118"/>
      <c r="C20" s="184"/>
      <c r="E20" s="4"/>
      <c r="F20" s="4"/>
      <c r="G20" s="4"/>
      <c r="H20" s="4"/>
      <c r="I20" s="4"/>
      <c r="J20" s="4"/>
      <c r="K20" s="4"/>
      <c r="L20" s="4"/>
      <c r="M20" s="4"/>
      <c r="N20" s="4"/>
      <c r="O20" s="4"/>
      <c r="P20" s="4"/>
      <c r="Q20" s="4"/>
      <c r="R20" s="5"/>
    </row>
    <row r="21" spans="2:18" ht="31.5" customHeight="1" x14ac:dyDescent="0.15">
      <c r="B21" s="136"/>
      <c r="C21" s="466" t="s">
        <v>212</v>
      </c>
      <c r="D21" s="466"/>
      <c r="E21" s="130"/>
      <c r="F21" s="467" t="s">
        <v>213</v>
      </c>
      <c r="G21" s="467"/>
      <c r="H21" s="130"/>
      <c r="I21" s="468" t="s">
        <v>214</v>
      </c>
      <c r="J21" s="468"/>
      <c r="K21" s="468"/>
      <c r="L21" s="468"/>
      <c r="M21" s="130"/>
      <c r="N21" s="130"/>
      <c r="O21" s="130"/>
      <c r="P21" s="130"/>
      <c r="Q21" s="130"/>
      <c r="R21" s="379"/>
    </row>
    <row r="22" spans="2:18" ht="31.5" customHeight="1" x14ac:dyDescent="0.15">
      <c r="B22" s="378" t="s">
        <v>215</v>
      </c>
      <c r="C22" s="464" t="s">
        <v>216</v>
      </c>
      <c r="D22" s="465"/>
      <c r="F22" s="464" t="s">
        <v>217</v>
      </c>
      <c r="G22" s="465"/>
      <c r="I22" s="448"/>
      <c r="J22" s="449"/>
      <c r="K22" s="449"/>
      <c r="L22" s="450"/>
      <c r="M22" s="4"/>
      <c r="N22" s="454" t="s">
        <v>218</v>
      </c>
      <c r="O22" s="455"/>
      <c r="P22" s="455"/>
      <c r="Q22" s="456"/>
      <c r="R22" s="5"/>
    </row>
    <row r="23" spans="2:18" x14ac:dyDescent="0.15">
      <c r="B23" s="132" t="s">
        <v>219</v>
      </c>
      <c r="C23" s="460" t="s">
        <v>220</v>
      </c>
      <c r="D23" s="461"/>
      <c r="F23" s="460" t="s">
        <v>220</v>
      </c>
      <c r="G23" s="461"/>
      <c r="I23" s="448"/>
      <c r="J23" s="449"/>
      <c r="K23" s="449"/>
      <c r="L23" s="450"/>
      <c r="M23" s="4"/>
      <c r="N23" s="454"/>
      <c r="O23" s="455"/>
      <c r="P23" s="455"/>
      <c r="Q23" s="456"/>
      <c r="R23" s="5"/>
    </row>
    <row r="24" spans="2:18" x14ac:dyDescent="0.15">
      <c r="B24" s="132" t="s">
        <v>221</v>
      </c>
      <c r="C24" s="462" t="s">
        <v>220</v>
      </c>
      <c r="D24" s="463"/>
      <c r="F24" s="462" t="s">
        <v>220</v>
      </c>
      <c r="G24" s="463"/>
      <c r="I24" s="448"/>
      <c r="J24" s="449"/>
      <c r="K24" s="449"/>
      <c r="L24" s="450"/>
      <c r="M24" s="4"/>
      <c r="N24" s="454"/>
      <c r="O24" s="455"/>
      <c r="P24" s="455"/>
      <c r="Q24" s="456"/>
      <c r="R24" s="5"/>
    </row>
    <row r="25" spans="2:18" x14ac:dyDescent="0.15">
      <c r="B25" s="132" t="s">
        <v>222</v>
      </c>
      <c r="M25" s="4"/>
      <c r="N25" s="454"/>
      <c r="O25" s="455"/>
      <c r="P25" s="455"/>
      <c r="Q25" s="456"/>
      <c r="R25" s="5"/>
    </row>
    <row r="26" spans="2:18" x14ac:dyDescent="0.15">
      <c r="B26" s="377" t="s">
        <v>223</v>
      </c>
      <c r="C26" s="460" t="s">
        <v>220</v>
      </c>
      <c r="D26" s="461"/>
      <c r="F26" s="460" t="s">
        <v>220</v>
      </c>
      <c r="G26" s="461"/>
      <c r="I26" s="448"/>
      <c r="J26" s="449"/>
      <c r="K26" s="449"/>
      <c r="L26" s="450"/>
      <c r="M26" s="4"/>
      <c r="N26" s="454"/>
      <c r="O26" s="455"/>
      <c r="P26" s="455"/>
      <c r="Q26" s="456"/>
      <c r="R26" s="5"/>
    </row>
    <row r="27" spans="2:18" x14ac:dyDescent="0.15">
      <c r="B27" s="377" t="s">
        <v>224</v>
      </c>
      <c r="C27" s="460" t="s">
        <v>220</v>
      </c>
      <c r="D27" s="461"/>
      <c r="F27" s="460" t="s">
        <v>220</v>
      </c>
      <c r="G27" s="461"/>
      <c r="I27" s="448"/>
      <c r="J27" s="449"/>
      <c r="K27" s="449"/>
      <c r="L27" s="450"/>
      <c r="M27" s="4"/>
      <c r="N27" s="454"/>
      <c r="O27" s="455"/>
      <c r="P27" s="455"/>
      <c r="Q27" s="456"/>
      <c r="R27" s="5"/>
    </row>
    <row r="28" spans="2:18" x14ac:dyDescent="0.15">
      <c r="B28" s="377" t="s">
        <v>225</v>
      </c>
      <c r="C28" s="460" t="s">
        <v>220</v>
      </c>
      <c r="D28" s="461"/>
      <c r="F28" s="460" t="s">
        <v>220</v>
      </c>
      <c r="G28" s="461"/>
      <c r="I28" s="448"/>
      <c r="J28" s="449"/>
      <c r="K28" s="449"/>
      <c r="L28" s="450"/>
      <c r="M28" s="4"/>
      <c r="N28" s="454"/>
      <c r="O28" s="455"/>
      <c r="P28" s="455"/>
      <c r="Q28" s="456"/>
      <c r="R28" s="5"/>
    </row>
    <row r="29" spans="2:18" x14ac:dyDescent="0.15">
      <c r="B29" s="377" t="s">
        <v>226</v>
      </c>
      <c r="C29" s="460" t="s">
        <v>220</v>
      </c>
      <c r="D29" s="461"/>
      <c r="F29" s="460" t="s">
        <v>220</v>
      </c>
      <c r="G29" s="461"/>
      <c r="I29" s="448"/>
      <c r="J29" s="449"/>
      <c r="K29" s="449"/>
      <c r="L29" s="450"/>
      <c r="M29" s="4"/>
      <c r="N29" s="454"/>
      <c r="O29" s="455"/>
      <c r="P29" s="455"/>
      <c r="Q29" s="456"/>
      <c r="R29" s="5"/>
    </row>
    <row r="30" spans="2:18" x14ac:dyDescent="0.15">
      <c r="B30" s="377" t="s">
        <v>227</v>
      </c>
      <c r="C30" s="460" t="s">
        <v>220</v>
      </c>
      <c r="D30" s="461"/>
      <c r="F30" s="460" t="s">
        <v>220</v>
      </c>
      <c r="G30" s="461"/>
      <c r="I30" s="448"/>
      <c r="J30" s="449"/>
      <c r="K30" s="449"/>
      <c r="L30" s="450"/>
      <c r="M30" s="4"/>
      <c r="N30" s="454"/>
      <c r="O30" s="455"/>
      <c r="P30" s="455"/>
      <c r="Q30" s="456"/>
      <c r="R30" s="5"/>
    </row>
    <row r="31" spans="2:18" x14ac:dyDescent="0.15">
      <c r="B31" s="377" t="s">
        <v>228</v>
      </c>
      <c r="C31" s="460" t="s">
        <v>220</v>
      </c>
      <c r="D31" s="461"/>
      <c r="F31" s="460" t="s">
        <v>220</v>
      </c>
      <c r="G31" s="461"/>
      <c r="I31" s="448"/>
      <c r="J31" s="449"/>
      <c r="K31" s="449"/>
      <c r="L31" s="450"/>
      <c r="M31" s="4"/>
      <c r="N31" s="454"/>
      <c r="O31" s="455"/>
      <c r="P31" s="455"/>
      <c r="Q31" s="456"/>
      <c r="R31" s="5"/>
    </row>
    <row r="32" spans="2:18" x14ac:dyDescent="0.15">
      <c r="B32" s="377" t="s">
        <v>229</v>
      </c>
      <c r="C32" s="460" t="s">
        <v>220</v>
      </c>
      <c r="D32" s="461"/>
      <c r="F32" s="460" t="s">
        <v>220</v>
      </c>
      <c r="G32" s="461"/>
      <c r="I32" s="448"/>
      <c r="J32" s="449"/>
      <c r="K32" s="449"/>
      <c r="L32" s="450"/>
      <c r="M32" s="4"/>
      <c r="N32" s="454"/>
      <c r="O32" s="455"/>
      <c r="P32" s="455"/>
      <c r="Q32" s="456"/>
      <c r="R32" s="5"/>
    </row>
    <row r="33" spans="2:18" x14ac:dyDescent="0.15">
      <c r="B33" s="377" t="s">
        <v>230</v>
      </c>
      <c r="C33" s="460" t="s">
        <v>220</v>
      </c>
      <c r="D33" s="461"/>
      <c r="F33" s="460" t="s">
        <v>220</v>
      </c>
      <c r="G33" s="461"/>
      <c r="I33" s="448"/>
      <c r="J33" s="449"/>
      <c r="K33" s="449"/>
      <c r="L33" s="450"/>
      <c r="M33" s="4"/>
      <c r="N33" s="454"/>
      <c r="O33" s="455"/>
      <c r="P33" s="455"/>
      <c r="Q33" s="456"/>
      <c r="R33" s="5"/>
    </row>
    <row r="34" spans="2:18" x14ac:dyDescent="0.15">
      <c r="B34" s="377" t="s">
        <v>231</v>
      </c>
      <c r="C34" s="460" t="s">
        <v>220</v>
      </c>
      <c r="D34" s="461"/>
      <c r="F34" s="460" t="s">
        <v>220</v>
      </c>
      <c r="G34" s="461"/>
      <c r="I34" s="448"/>
      <c r="J34" s="449"/>
      <c r="K34" s="449"/>
      <c r="L34" s="450"/>
      <c r="M34" s="4"/>
      <c r="N34" s="454"/>
      <c r="O34" s="455"/>
      <c r="P34" s="455"/>
      <c r="Q34" s="456"/>
      <c r="R34" s="5"/>
    </row>
    <row r="35" spans="2:18" x14ac:dyDescent="0.15">
      <c r="B35" s="132" t="s">
        <v>232</v>
      </c>
      <c r="C35" s="460" t="s">
        <v>220</v>
      </c>
      <c r="D35" s="461"/>
      <c r="F35" s="460" t="s">
        <v>220</v>
      </c>
      <c r="G35" s="461"/>
      <c r="I35" s="448"/>
      <c r="J35" s="449"/>
      <c r="K35" s="449"/>
      <c r="L35" s="450"/>
      <c r="M35" s="4"/>
      <c r="N35" s="454"/>
      <c r="O35" s="455"/>
      <c r="P35" s="455"/>
      <c r="Q35" s="456"/>
      <c r="R35" s="5"/>
    </row>
    <row r="36" spans="2:18" x14ac:dyDescent="0.15">
      <c r="B36" s="132" t="s">
        <v>231</v>
      </c>
      <c r="C36" s="462" t="s">
        <v>220</v>
      </c>
      <c r="D36" s="463"/>
      <c r="F36" s="462" t="s">
        <v>220</v>
      </c>
      <c r="G36" s="463"/>
      <c r="I36" s="448"/>
      <c r="J36" s="449"/>
      <c r="K36" s="449"/>
      <c r="L36" s="450"/>
      <c r="M36" s="4"/>
      <c r="N36" s="457"/>
      <c r="O36" s="458"/>
      <c r="P36" s="458"/>
      <c r="Q36" s="459"/>
      <c r="R36" s="5"/>
    </row>
    <row r="37" spans="2:18" x14ac:dyDescent="0.15">
      <c r="B37" s="118"/>
      <c r="C37" s="184"/>
      <c r="E37" s="4"/>
      <c r="F37" s="4"/>
      <c r="G37" s="4"/>
      <c r="H37" s="4"/>
      <c r="I37" s="4"/>
      <c r="J37" s="4"/>
      <c r="K37" s="4"/>
      <c r="L37" s="4"/>
      <c r="M37" s="4"/>
      <c r="N37" s="4"/>
      <c r="O37" s="4"/>
      <c r="P37" s="4"/>
      <c r="Q37" s="4"/>
      <c r="R37" s="5"/>
    </row>
    <row r="38" spans="2:18" x14ac:dyDescent="0.15">
      <c r="B38" s="118"/>
      <c r="C38" s="184"/>
      <c r="E38" s="4"/>
      <c r="F38" s="4"/>
      <c r="G38" s="4"/>
      <c r="H38" s="4"/>
      <c r="I38" s="4"/>
      <c r="J38" s="4"/>
      <c r="K38" s="4"/>
      <c r="L38" s="4"/>
      <c r="M38" s="4"/>
      <c r="N38" s="4"/>
      <c r="O38" s="4"/>
      <c r="P38" s="4"/>
      <c r="Q38" s="4"/>
      <c r="R38" s="5"/>
    </row>
    <row r="39" spans="2:18" ht="63.95" customHeight="1" x14ac:dyDescent="0.15">
      <c r="B39" s="353" t="s">
        <v>233</v>
      </c>
      <c r="C39" s="448"/>
      <c r="D39" s="449"/>
      <c r="E39" s="449"/>
      <c r="F39" s="449"/>
      <c r="G39" s="449"/>
      <c r="H39" s="449"/>
      <c r="I39" s="449"/>
      <c r="J39" s="449"/>
      <c r="K39" s="449"/>
      <c r="L39" s="450"/>
      <c r="M39" s="354"/>
      <c r="N39" s="451" t="s">
        <v>234</v>
      </c>
      <c r="O39" s="452"/>
      <c r="P39" s="452"/>
      <c r="Q39" s="453"/>
      <c r="R39" s="5"/>
    </row>
    <row r="40" spans="2:18" ht="63.95" customHeight="1" x14ac:dyDescent="0.15">
      <c r="B40" s="355" t="s">
        <v>235</v>
      </c>
      <c r="C40" s="448"/>
      <c r="D40" s="449"/>
      <c r="E40" s="449"/>
      <c r="F40" s="449"/>
      <c r="G40" s="449"/>
      <c r="H40" s="449"/>
      <c r="I40" s="449"/>
      <c r="J40" s="449"/>
      <c r="K40" s="449"/>
      <c r="L40" s="450"/>
      <c r="M40" s="354"/>
      <c r="N40" s="451" t="s">
        <v>236</v>
      </c>
      <c r="O40" s="452"/>
      <c r="P40" s="452"/>
      <c r="Q40" s="453"/>
      <c r="R40" s="5"/>
    </row>
    <row r="41" spans="2:18" ht="63.95" customHeight="1" x14ac:dyDescent="0.15">
      <c r="B41" s="355" t="s">
        <v>237</v>
      </c>
      <c r="C41" s="448"/>
      <c r="D41" s="449"/>
      <c r="E41" s="449"/>
      <c r="F41" s="449"/>
      <c r="G41" s="449"/>
      <c r="H41" s="449"/>
      <c r="I41" s="449"/>
      <c r="J41" s="449"/>
      <c r="K41" s="449"/>
      <c r="L41" s="450"/>
      <c r="M41" s="354"/>
      <c r="N41" s="451" t="s">
        <v>238</v>
      </c>
      <c r="O41" s="452"/>
      <c r="P41" s="452"/>
      <c r="Q41" s="453"/>
      <c r="R41" s="5"/>
    </row>
    <row r="42" spans="2:18" ht="63.95" customHeight="1" x14ac:dyDescent="0.15">
      <c r="B42" s="353" t="s">
        <v>239</v>
      </c>
      <c r="C42" s="448"/>
      <c r="D42" s="449"/>
      <c r="E42" s="449"/>
      <c r="F42" s="449"/>
      <c r="G42" s="449"/>
      <c r="H42" s="449"/>
      <c r="I42" s="449"/>
      <c r="J42" s="449"/>
      <c r="K42" s="449"/>
      <c r="L42" s="450"/>
      <c r="M42" s="354"/>
      <c r="N42" s="451" t="s">
        <v>240</v>
      </c>
      <c r="O42" s="452"/>
      <c r="P42" s="452"/>
      <c r="Q42" s="453"/>
      <c r="R42" s="5"/>
    </row>
    <row r="43" spans="2:18" ht="63.95" customHeight="1" x14ac:dyDescent="0.15">
      <c r="B43" s="353" t="s">
        <v>241</v>
      </c>
      <c r="C43" s="448"/>
      <c r="D43" s="449"/>
      <c r="E43" s="449"/>
      <c r="F43" s="449"/>
      <c r="G43" s="449"/>
      <c r="H43" s="449"/>
      <c r="I43" s="449"/>
      <c r="J43" s="449"/>
      <c r="K43" s="449"/>
      <c r="L43" s="450"/>
      <c r="M43" s="354"/>
      <c r="N43" s="451" t="s">
        <v>242</v>
      </c>
      <c r="O43" s="452"/>
      <c r="P43" s="452"/>
      <c r="Q43" s="453"/>
      <c r="R43" s="5"/>
    </row>
    <row r="44" spans="2:18" ht="63.95" customHeight="1" x14ac:dyDescent="0.15">
      <c r="B44" s="353" t="s">
        <v>243</v>
      </c>
      <c r="C44" s="448"/>
      <c r="D44" s="449"/>
      <c r="E44" s="449"/>
      <c r="F44" s="449"/>
      <c r="G44" s="449"/>
      <c r="H44" s="449"/>
      <c r="I44" s="449"/>
      <c r="J44" s="449"/>
      <c r="K44" s="449"/>
      <c r="L44" s="450"/>
      <c r="M44" s="354"/>
      <c r="N44" s="451" t="s">
        <v>242</v>
      </c>
      <c r="O44" s="452"/>
      <c r="P44" s="452"/>
      <c r="Q44" s="453"/>
      <c r="R44" s="5"/>
    </row>
    <row r="45" spans="2:18" ht="63.95" customHeight="1" x14ac:dyDescent="0.15">
      <c r="B45" s="355" t="s">
        <v>244</v>
      </c>
      <c r="C45" s="448"/>
      <c r="D45" s="449"/>
      <c r="E45" s="449"/>
      <c r="F45" s="449"/>
      <c r="G45" s="449"/>
      <c r="H45" s="449"/>
      <c r="I45" s="449"/>
      <c r="J45" s="449"/>
      <c r="K45" s="449"/>
      <c r="L45" s="450"/>
      <c r="M45" s="354"/>
      <c r="N45" s="451" t="s">
        <v>245</v>
      </c>
      <c r="O45" s="452"/>
      <c r="P45" s="452"/>
      <c r="Q45" s="453"/>
      <c r="R45" s="5"/>
    </row>
    <row r="46" spans="2:18" ht="63.95" customHeight="1" x14ac:dyDescent="0.15">
      <c r="B46" s="355" t="s">
        <v>246</v>
      </c>
      <c r="C46" s="448"/>
      <c r="D46" s="449"/>
      <c r="E46" s="449"/>
      <c r="F46" s="449"/>
      <c r="G46" s="449"/>
      <c r="H46" s="449"/>
      <c r="I46" s="449"/>
      <c r="J46" s="449"/>
      <c r="K46" s="449"/>
      <c r="L46" s="450"/>
      <c r="M46" s="354"/>
      <c r="N46" s="451" t="s">
        <v>247</v>
      </c>
      <c r="O46" s="452"/>
      <c r="P46" s="452"/>
      <c r="Q46" s="453"/>
      <c r="R46" s="5"/>
    </row>
    <row r="47" spans="2:18" ht="63.95" customHeight="1" x14ac:dyDescent="0.15">
      <c r="B47" s="355" t="s">
        <v>248</v>
      </c>
      <c r="C47" s="448"/>
      <c r="D47" s="449"/>
      <c r="E47" s="449"/>
      <c r="F47" s="449"/>
      <c r="G47" s="449"/>
      <c r="H47" s="449"/>
      <c r="I47" s="449"/>
      <c r="J47" s="449"/>
      <c r="K47" s="449"/>
      <c r="L47" s="450"/>
      <c r="M47" s="354"/>
      <c r="N47" s="451" t="s">
        <v>249</v>
      </c>
      <c r="O47" s="452"/>
      <c r="P47" s="452"/>
      <c r="Q47" s="453"/>
      <c r="R47" s="5"/>
    </row>
    <row r="48" spans="2:18" ht="63.95" customHeight="1" x14ac:dyDescent="0.15">
      <c r="B48" s="355" t="s">
        <v>250</v>
      </c>
      <c r="C48" s="448"/>
      <c r="D48" s="449"/>
      <c r="E48" s="449"/>
      <c r="F48" s="449"/>
      <c r="G48" s="449"/>
      <c r="H48" s="449"/>
      <c r="I48" s="449"/>
      <c r="J48" s="449"/>
      <c r="K48" s="449"/>
      <c r="L48" s="450"/>
      <c r="M48" s="354"/>
      <c r="N48" s="451" t="s">
        <v>251</v>
      </c>
      <c r="O48" s="452"/>
      <c r="P48" s="452"/>
      <c r="Q48" s="453"/>
      <c r="R48" s="5"/>
    </row>
    <row r="49" spans="2:18" ht="63.95" customHeight="1" x14ac:dyDescent="0.15">
      <c r="B49" s="355" t="s">
        <v>252</v>
      </c>
      <c r="C49" s="393"/>
      <c r="D49" s="394"/>
      <c r="E49" s="394"/>
      <c r="F49" s="394"/>
      <c r="G49" s="394"/>
      <c r="H49" s="394"/>
      <c r="I49" s="394"/>
      <c r="J49" s="394"/>
      <c r="K49" s="394"/>
      <c r="L49" s="395"/>
      <c r="M49" s="354"/>
      <c r="N49" s="451" t="s">
        <v>251</v>
      </c>
      <c r="O49" s="452"/>
      <c r="P49" s="452"/>
      <c r="Q49" s="453"/>
      <c r="R49" s="5"/>
    </row>
    <row r="50" spans="2:18" ht="63.95" customHeight="1" x14ac:dyDescent="0.15">
      <c r="B50" s="355" t="s">
        <v>253</v>
      </c>
      <c r="C50" s="448"/>
      <c r="D50" s="449"/>
      <c r="E50" s="449"/>
      <c r="F50" s="449"/>
      <c r="G50" s="449"/>
      <c r="H50" s="449"/>
      <c r="I50" s="449"/>
      <c r="J50" s="449"/>
      <c r="K50" s="449"/>
      <c r="L50" s="450"/>
      <c r="M50" s="354"/>
      <c r="N50" s="451" t="s">
        <v>254</v>
      </c>
      <c r="O50" s="452"/>
      <c r="P50" s="452"/>
      <c r="Q50" s="453"/>
      <c r="R50" s="5"/>
    </row>
    <row r="51" spans="2:18" x14ac:dyDescent="0.15">
      <c r="B51" s="352"/>
      <c r="C51" s="4"/>
      <c r="D51" s="4"/>
      <c r="E51" s="4"/>
      <c r="F51" s="4"/>
      <c r="G51" s="4"/>
      <c r="H51" s="4"/>
      <c r="I51" s="4"/>
      <c r="J51" s="4"/>
      <c r="K51" s="4"/>
      <c r="L51" s="4"/>
      <c r="M51" s="4"/>
      <c r="N51" s="4"/>
      <c r="O51" s="4"/>
      <c r="P51" s="4"/>
      <c r="Q51" s="4"/>
      <c r="R51" s="5"/>
    </row>
    <row r="52" spans="2:18" ht="10.5" customHeight="1" x14ac:dyDescent="0.15">
      <c r="B52" s="352"/>
      <c r="C52" s="4"/>
      <c r="D52" s="4"/>
      <c r="E52" s="4"/>
      <c r="F52" s="4"/>
      <c r="G52" s="4"/>
      <c r="H52" s="4"/>
      <c r="I52" s="4"/>
      <c r="J52" s="4"/>
      <c r="K52" s="4"/>
      <c r="L52" s="4"/>
      <c r="M52" s="4"/>
      <c r="N52" s="4"/>
      <c r="O52" s="4"/>
      <c r="P52" s="4"/>
      <c r="Q52" s="4"/>
      <c r="R52" s="5"/>
    </row>
    <row r="53" spans="2:18" x14ac:dyDescent="0.15">
      <c r="B53" s="352"/>
      <c r="C53" s="4"/>
      <c r="D53" s="4"/>
      <c r="E53" s="4"/>
      <c r="F53" s="4"/>
      <c r="G53" s="4"/>
      <c r="H53" s="4"/>
      <c r="I53" s="4"/>
      <c r="J53" s="4"/>
      <c r="K53" s="4"/>
      <c r="L53" s="4"/>
      <c r="M53" s="4"/>
      <c r="N53" s="4"/>
      <c r="O53" s="4"/>
      <c r="P53" s="4"/>
      <c r="Q53" s="4"/>
      <c r="R53" s="5"/>
    </row>
    <row r="54" spans="2:18" ht="63.95" customHeight="1" x14ac:dyDescent="0.15">
      <c r="B54" s="353" t="s">
        <v>255</v>
      </c>
      <c r="C54" s="448"/>
      <c r="D54" s="449"/>
      <c r="E54" s="449"/>
      <c r="F54" s="449"/>
      <c r="G54" s="449"/>
      <c r="H54" s="449"/>
      <c r="I54" s="449"/>
      <c r="J54" s="449"/>
      <c r="K54" s="449"/>
      <c r="L54" s="450"/>
      <c r="M54" s="354"/>
      <c r="N54" s="451" t="s">
        <v>256</v>
      </c>
      <c r="O54" s="452"/>
      <c r="P54" s="452"/>
      <c r="Q54" s="453"/>
      <c r="R54" s="5"/>
    </row>
    <row r="55" spans="2:18" x14ac:dyDescent="0.15">
      <c r="B55" s="352"/>
      <c r="C55" s="4"/>
      <c r="D55" s="4"/>
      <c r="E55" s="4"/>
      <c r="F55" s="4"/>
      <c r="G55" s="4"/>
      <c r="H55" s="4"/>
      <c r="I55" s="4"/>
      <c r="J55" s="4"/>
      <c r="K55" s="4"/>
      <c r="L55" s="4"/>
      <c r="M55" s="4"/>
      <c r="N55" s="4"/>
      <c r="O55" s="4"/>
      <c r="P55" s="4"/>
      <c r="Q55" s="4"/>
      <c r="R55" s="5"/>
    </row>
    <row r="56" spans="2:18" hidden="1" x14ac:dyDescent="0.15">
      <c r="B56" s="352"/>
      <c r="C56" s="4"/>
      <c r="D56" s="4"/>
      <c r="E56" s="4"/>
      <c r="F56" s="4"/>
      <c r="G56" s="4"/>
      <c r="H56" s="4"/>
      <c r="I56" s="4"/>
      <c r="J56" s="4"/>
      <c r="K56" s="4"/>
      <c r="L56" s="4"/>
      <c r="M56" s="4"/>
      <c r="N56" s="4"/>
      <c r="O56" s="4"/>
      <c r="P56" s="4"/>
      <c r="Q56" s="4"/>
      <c r="R56" s="5"/>
    </row>
    <row r="57" spans="2:18" x14ac:dyDescent="0.15">
      <c r="B57" s="352"/>
      <c r="C57" s="4"/>
      <c r="D57" s="4"/>
      <c r="E57" s="4"/>
      <c r="F57" s="4"/>
      <c r="G57" s="4"/>
      <c r="H57" s="4"/>
      <c r="I57" s="4"/>
      <c r="J57" s="4"/>
      <c r="K57" s="4"/>
      <c r="L57" s="4"/>
      <c r="M57" s="4"/>
      <c r="N57" s="4"/>
      <c r="O57" s="4"/>
      <c r="P57" s="4"/>
      <c r="Q57" s="4"/>
      <c r="R57" s="5"/>
    </row>
    <row r="58" spans="2:18" x14ac:dyDescent="0.15">
      <c r="B58" s="352"/>
      <c r="C58" s="4"/>
      <c r="D58" s="4"/>
      <c r="E58" s="4"/>
      <c r="F58" s="4"/>
      <c r="G58" s="4"/>
      <c r="H58" s="4"/>
      <c r="I58" s="4"/>
      <c r="J58" s="4"/>
      <c r="K58" s="4"/>
      <c r="L58" s="4"/>
      <c r="M58" s="4"/>
      <c r="N58" s="4"/>
      <c r="O58" s="4"/>
      <c r="P58" s="4"/>
      <c r="Q58" s="4"/>
      <c r="R58" s="5"/>
    </row>
    <row r="59" spans="2:18" x14ac:dyDescent="0.15">
      <c r="B59" s="352"/>
      <c r="C59" s="4"/>
      <c r="D59" s="4"/>
      <c r="E59" s="4"/>
      <c r="F59" s="4"/>
      <c r="G59" s="4"/>
      <c r="H59" s="4"/>
      <c r="I59" s="4"/>
      <c r="J59" s="4"/>
      <c r="K59" s="4"/>
      <c r="L59" s="4"/>
      <c r="M59" s="4"/>
      <c r="N59" s="4"/>
      <c r="O59" s="4"/>
      <c r="P59" s="4"/>
      <c r="Q59" s="4"/>
      <c r="R59" s="5"/>
    </row>
    <row r="60" spans="2:18" x14ac:dyDescent="0.15">
      <c r="B60" s="188"/>
      <c r="C60" s="145"/>
      <c r="D60" s="189"/>
      <c r="E60" s="6"/>
      <c r="F60" s="6"/>
      <c r="G60" s="6"/>
      <c r="H60" s="6"/>
      <c r="I60" s="6"/>
      <c r="J60" s="6"/>
      <c r="K60" s="6"/>
      <c r="L60" s="6"/>
      <c r="M60" s="6"/>
      <c r="N60" s="6"/>
      <c r="O60" s="6"/>
      <c r="P60" s="6"/>
      <c r="Q60" s="6"/>
      <c r="R60" s="7"/>
    </row>
    <row r="61" spans="2:18" ht="10.5" customHeight="1" x14ac:dyDescent="0.15"/>
    <row r="62" spans="2:18" ht="10.5" customHeight="1" x14ac:dyDescent="0.15"/>
    <row r="63" spans="2:18" ht="10.5" customHeight="1" x14ac:dyDescent="0.15"/>
    <row r="64" spans="2:18" ht="10.5" customHeight="1" x14ac:dyDescent="0.15"/>
    <row r="65" ht="10.5" customHeight="1" x14ac:dyDescent="0.15"/>
    <row r="66" ht="10.5" customHeight="1" x14ac:dyDescent="0.15"/>
    <row r="67" ht="10.5" customHeight="1" x14ac:dyDescent="0.15"/>
    <row r="68" ht="10.5" customHeight="1" x14ac:dyDescent="0.15"/>
    <row r="69" ht="10.5" customHeight="1" x14ac:dyDescent="0.15"/>
    <row r="70" ht="10.5" customHeight="1" x14ac:dyDescent="0.15"/>
  </sheetData>
  <sheetProtection algorithmName="SHA-512" hashValue="fq3BNb04DriXgLa6gX2tgED9RUPb25NXD5pfYMRxmDhllP9qmMAbFiqaOhra0dRWZqjmgGG+8cVPPs8msTCU8g==" saltValue="EHsNDQhAdPgT4T/Xumqxpw==" spinCount="100000" sheet="1" formatColumns="0" formatRows="0"/>
  <protectedRanges>
    <protectedRange algorithmName="SHA-512" hashValue="1vywcizgoC4Gzts3htW1KT3tf0vB+X5k2x/TxhYBVkfET6mByYLA2VBrM0ORutDf3U0XzxO8W8elgCxjk6wJfQ==" saltValue="lsZzVpG4PztiWzv0/DzoeQ==" spinCount="100000" sqref="C11:C12 C54 C39:C50" name="Input_2"/>
    <protectedRange algorithmName="SHA-512" hashValue="1vywcizgoC4Gzts3htW1KT3tf0vB+X5k2x/TxhYBVkfET6mByYLA2VBrM0ORutDf3U0XzxO8W8elgCxjk6wJfQ==" saltValue="lsZzVpG4PztiWzv0/DzoeQ==" spinCount="100000" sqref="C22:C24 F22:F24 F26:F36 C26:C36" name="Input"/>
  </protectedRanges>
  <mergeCells count="71">
    <mergeCell ref="C22:D22"/>
    <mergeCell ref="C23:D23"/>
    <mergeCell ref="C24:D24"/>
    <mergeCell ref="C26:D26"/>
    <mergeCell ref="C27:D27"/>
    <mergeCell ref="I23:L23"/>
    <mergeCell ref="I24:L24"/>
    <mergeCell ref="C34:D34"/>
    <mergeCell ref="F34:G34"/>
    <mergeCell ref="I34:L34"/>
    <mergeCell ref="C31:D31"/>
    <mergeCell ref="C32:D32"/>
    <mergeCell ref="F33:G33"/>
    <mergeCell ref="C28:D28"/>
    <mergeCell ref="C29:D29"/>
    <mergeCell ref="C30:D30"/>
    <mergeCell ref="F27:G27"/>
    <mergeCell ref="F36:G36"/>
    <mergeCell ref="C21:D21"/>
    <mergeCell ref="F21:G21"/>
    <mergeCell ref="I26:L26"/>
    <mergeCell ref="I21:L21"/>
    <mergeCell ref="I27:L27"/>
    <mergeCell ref="I28:L28"/>
    <mergeCell ref="I29:L29"/>
    <mergeCell ref="I30:L30"/>
    <mergeCell ref="I31:L31"/>
    <mergeCell ref="I32:L32"/>
    <mergeCell ref="I33:L33"/>
    <mergeCell ref="I35:L35"/>
    <mergeCell ref="I36:L36"/>
    <mergeCell ref="C33:D33"/>
    <mergeCell ref="I22:L22"/>
    <mergeCell ref="F35:G35"/>
    <mergeCell ref="F28:G28"/>
    <mergeCell ref="F29:G29"/>
    <mergeCell ref="F30:G30"/>
    <mergeCell ref="F31:G31"/>
    <mergeCell ref="F32:G32"/>
    <mergeCell ref="C43:L43"/>
    <mergeCell ref="N22:Q36"/>
    <mergeCell ref="N39:Q39"/>
    <mergeCell ref="N40:Q40"/>
    <mergeCell ref="N42:Q42"/>
    <mergeCell ref="C39:L39"/>
    <mergeCell ref="C40:L40"/>
    <mergeCell ref="C42:L42"/>
    <mergeCell ref="C41:L41"/>
    <mergeCell ref="N41:Q41"/>
    <mergeCell ref="C35:D35"/>
    <mergeCell ref="C36:D36"/>
    <mergeCell ref="F22:G22"/>
    <mergeCell ref="F23:G23"/>
    <mergeCell ref="F24:G24"/>
    <mergeCell ref="F26:G26"/>
    <mergeCell ref="C44:L44"/>
    <mergeCell ref="N54:Q54"/>
    <mergeCell ref="C45:L45"/>
    <mergeCell ref="N43:Q43"/>
    <mergeCell ref="N44:Q44"/>
    <mergeCell ref="N47:Q47"/>
    <mergeCell ref="N45:Q45"/>
    <mergeCell ref="N46:Q46"/>
    <mergeCell ref="C50:L50"/>
    <mergeCell ref="N50:Q50"/>
    <mergeCell ref="C48:L48"/>
    <mergeCell ref="N48:Q48"/>
    <mergeCell ref="N49:Q49"/>
    <mergeCell ref="C46:L46"/>
    <mergeCell ref="C54:L54"/>
    <mergeCell ref="C47:L47"/>
  </mergeCells>
  <dataValidations count="3">
    <dataValidation type="decimal" operator="greaterThan" allowBlank="1" showInputMessage="1" showErrorMessage="1" errorTitle="Bedrag" error="In dit invulveld kan een bedrag groter dan €0 worden ingevuld." sqref="C11:C12" xr:uid="{B903C4B8-3587-42C0-ACC5-89945E8A81DD}">
      <formula1>0</formula1>
    </dataValidation>
    <dataValidation operator="greaterThan" allowBlank="1" showInputMessage="1" showErrorMessage="1" sqref="C39:C50 C54" xr:uid="{239CA720-D419-49C4-91DF-E4FAED38C0E3}"/>
    <dataValidation type="list" allowBlank="1" showInputMessage="1" showErrorMessage="1" sqref="C23:C24 F23:F24 F26:F36 C26:C36" xr:uid="{8BD4B2ED-439D-4556-B7CE-A39CAEB88381}">
      <formula1>"Ja,Nee"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A129A25-51A5-4A93-8B08-2795B08642B4}">
          <x14:formula1>
            <xm:f>Lijsten!$A$2:$A$4</xm:f>
          </x14:formula1>
          <xm:sqref>C22:D22</xm:sqref>
        </x14:dataValidation>
        <x14:dataValidation type="list" allowBlank="1" showInputMessage="1" showErrorMessage="1" xr:uid="{EC9F1C71-464A-4E81-8E52-AB34282B1D75}">
          <x14:formula1>
            <xm:f>Lijsten!$A$7:$A$9</xm:f>
          </x14:formula1>
          <xm:sqref>F22:G22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926B-26D4-4D33-90A5-81FAFFE109E3}">
  <dimension ref="A1:A9"/>
  <sheetViews>
    <sheetView workbookViewId="0">
      <selection activeCell="A12" sqref="A12"/>
    </sheetView>
  </sheetViews>
  <sheetFormatPr defaultRowHeight="16.5" x14ac:dyDescent="0.3"/>
  <cols>
    <col min="1" max="1" width="113.125" customWidth="1"/>
  </cols>
  <sheetData>
    <row r="1" spans="1:1" x14ac:dyDescent="0.3">
      <c r="A1" t="s">
        <v>215</v>
      </c>
    </row>
    <row r="2" spans="1:1" x14ac:dyDescent="0.3">
      <c r="A2" t="s">
        <v>257</v>
      </c>
    </row>
    <row r="3" spans="1:1" x14ac:dyDescent="0.3">
      <c r="A3" t="s">
        <v>258</v>
      </c>
    </row>
    <row r="4" spans="1:1" x14ac:dyDescent="0.3">
      <c r="A4" t="s">
        <v>216</v>
      </c>
    </row>
    <row r="6" spans="1:1" x14ac:dyDescent="0.3">
      <c r="A6" t="s">
        <v>215</v>
      </c>
    </row>
    <row r="7" spans="1:1" x14ac:dyDescent="0.3">
      <c r="A7" t="s">
        <v>259</v>
      </c>
    </row>
    <row r="8" spans="1:1" x14ac:dyDescent="0.3">
      <c r="A8" t="s">
        <v>217</v>
      </c>
    </row>
    <row r="9" spans="1:1" x14ac:dyDescent="0.3">
      <c r="A9" t="s">
        <v>52</v>
      </c>
    </row>
  </sheetData>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333E-A372-407A-B9BC-C8786560A2C0}">
  <sheetPr codeName="Blad1">
    <tabColor theme="1" tint="0.59999389629810485"/>
  </sheetPr>
  <dimension ref="A1:S96"/>
  <sheetViews>
    <sheetView showGridLines="0" zoomScaleNormal="100" workbookViewId="0">
      <selection activeCell="B6" sqref="B6"/>
    </sheetView>
  </sheetViews>
  <sheetFormatPr defaultColWidth="0" defaultRowHeight="10.5" zeroHeight="1" x14ac:dyDescent="0.15"/>
  <cols>
    <col min="1" max="2" width="2.125" style="14" customWidth="1"/>
    <col min="3" max="3" width="155.375" style="14" customWidth="1"/>
    <col min="4" max="4" width="9" style="14" customWidth="1"/>
    <col min="5" max="16384" width="0" style="14" hidden="1"/>
  </cols>
  <sheetData>
    <row r="1" spans="1:19" ht="16.5" x14ac:dyDescent="0.3">
      <c r="A1" s="71" t="s">
        <v>260</v>
      </c>
      <c r="B1" s="71"/>
      <c r="C1" s="72"/>
      <c r="D1" s="73"/>
      <c r="E1" s="82"/>
      <c r="F1" s="82"/>
      <c r="G1" s="82"/>
      <c r="H1" s="82"/>
      <c r="I1" s="82"/>
      <c r="J1" s="82"/>
      <c r="K1" s="82"/>
      <c r="L1" s="82"/>
      <c r="M1" s="82"/>
      <c r="N1" s="82"/>
      <c r="O1" s="82"/>
      <c r="P1" s="82"/>
      <c r="Q1" s="82"/>
      <c r="R1" s="82"/>
      <c r="S1" s="82"/>
    </row>
    <row r="2" spans="1:19" x14ac:dyDescent="0.15">
      <c r="A2" s="74"/>
      <c r="B2" s="1" t="s">
        <v>633</v>
      </c>
      <c r="C2" s="1"/>
      <c r="D2" s="75"/>
    </row>
    <row r="3" spans="1:19" x14ac:dyDescent="0.15">
      <c r="A3" s="74"/>
      <c r="B3" s="4" t="s">
        <v>634</v>
      </c>
      <c r="C3" s="1"/>
      <c r="D3" s="75"/>
    </row>
    <row r="4" spans="1:19" x14ac:dyDescent="0.15">
      <c r="A4" s="74"/>
      <c r="B4" s="4" t="s">
        <v>632</v>
      </c>
      <c r="C4" s="1"/>
      <c r="D4" s="75"/>
    </row>
    <row r="5" spans="1:19" x14ac:dyDescent="0.15">
      <c r="A5" s="74"/>
      <c r="B5" s="4" t="s">
        <v>635</v>
      </c>
      <c r="C5" s="1"/>
      <c r="D5" s="75"/>
    </row>
    <row r="6" spans="1:19" x14ac:dyDescent="0.15">
      <c r="A6" s="74"/>
      <c r="B6" s="4"/>
      <c r="C6" s="1"/>
      <c r="D6" s="75"/>
    </row>
    <row r="7" spans="1:19" x14ac:dyDescent="0.15">
      <c r="A7" s="74"/>
      <c r="B7" s="240" t="s">
        <v>261</v>
      </c>
      <c r="C7" s="1"/>
      <c r="D7" s="75"/>
    </row>
    <row r="8" spans="1:19" ht="26.45" customHeight="1" x14ac:dyDescent="0.15">
      <c r="A8" s="74"/>
      <c r="B8" s="469" t="s">
        <v>262</v>
      </c>
      <c r="C8" s="469"/>
      <c r="D8" s="75"/>
    </row>
    <row r="9" spans="1:19" ht="12.75" customHeight="1" x14ac:dyDescent="0.15">
      <c r="A9" s="74"/>
      <c r="B9" s="469" t="s">
        <v>263</v>
      </c>
      <c r="C9" s="469"/>
      <c r="D9" s="75"/>
    </row>
    <row r="10" spans="1:19" x14ac:dyDescent="0.15">
      <c r="A10" s="74"/>
      <c r="B10" s="69"/>
      <c r="C10" s="70"/>
      <c r="D10" s="75"/>
    </row>
    <row r="11" spans="1:19" x14ac:dyDescent="0.15">
      <c r="A11" s="74"/>
      <c r="B11" s="76" t="s">
        <v>264</v>
      </c>
      <c r="C11" s="1"/>
      <c r="D11" s="75"/>
    </row>
    <row r="12" spans="1:19" x14ac:dyDescent="0.15">
      <c r="A12" s="74"/>
      <c r="B12" s="69" t="s">
        <v>265</v>
      </c>
      <c r="C12" s="70" t="s">
        <v>266</v>
      </c>
      <c r="D12" s="75"/>
    </row>
    <row r="13" spans="1:19" x14ac:dyDescent="0.15">
      <c r="A13" s="74"/>
      <c r="B13" s="69"/>
      <c r="C13" s="228" t="s">
        <v>267</v>
      </c>
      <c r="D13" s="75"/>
    </row>
    <row r="14" spans="1:19" x14ac:dyDescent="0.15">
      <c r="A14" s="74"/>
      <c r="B14" s="69"/>
      <c r="C14" s="228" t="s">
        <v>268</v>
      </c>
      <c r="D14" s="75"/>
    </row>
    <row r="15" spans="1:19" x14ac:dyDescent="0.15">
      <c r="A15" s="74"/>
      <c r="B15" s="69"/>
      <c r="C15" s="228" t="s">
        <v>269</v>
      </c>
      <c r="D15" s="75"/>
    </row>
    <row r="16" spans="1:19" x14ac:dyDescent="0.15">
      <c r="A16" s="74"/>
      <c r="B16" s="69"/>
      <c r="C16" s="228" t="s">
        <v>270</v>
      </c>
      <c r="D16" s="75"/>
    </row>
    <row r="17" spans="1:4" x14ac:dyDescent="0.15">
      <c r="A17" s="74"/>
      <c r="B17" s="69"/>
      <c r="C17" s="228" t="s">
        <v>271</v>
      </c>
      <c r="D17" s="75"/>
    </row>
    <row r="18" spans="1:4" x14ac:dyDescent="0.15">
      <c r="A18" s="74"/>
      <c r="B18" s="69"/>
      <c r="C18" s="228" t="s">
        <v>272</v>
      </c>
      <c r="D18" s="75"/>
    </row>
    <row r="19" spans="1:4" x14ac:dyDescent="0.15">
      <c r="A19" s="74"/>
      <c r="B19" s="69"/>
      <c r="C19" s="228" t="s">
        <v>273</v>
      </c>
      <c r="D19" s="75"/>
    </row>
    <row r="20" spans="1:4" x14ac:dyDescent="0.15">
      <c r="A20" s="74"/>
      <c r="B20" s="69"/>
      <c r="C20" s="70" t="s">
        <v>274</v>
      </c>
      <c r="D20" s="75"/>
    </row>
    <row r="21" spans="1:4" x14ac:dyDescent="0.15">
      <c r="A21" s="74"/>
      <c r="B21" s="69"/>
      <c r="C21" s="70" t="s">
        <v>275</v>
      </c>
      <c r="D21" s="75"/>
    </row>
    <row r="22" spans="1:4" x14ac:dyDescent="0.15">
      <c r="A22" s="74"/>
      <c r="B22" s="69"/>
      <c r="C22" s="70" t="s">
        <v>276</v>
      </c>
      <c r="D22" s="75"/>
    </row>
    <row r="23" spans="1:4" x14ac:dyDescent="0.15">
      <c r="A23" s="74"/>
      <c r="B23" s="69"/>
      <c r="C23" s="70" t="s">
        <v>277</v>
      </c>
      <c r="D23" s="75"/>
    </row>
    <row r="24" spans="1:4" x14ac:dyDescent="0.15">
      <c r="A24" s="74"/>
      <c r="B24" s="69"/>
      <c r="C24" s="70" t="s">
        <v>278</v>
      </c>
      <c r="D24" s="75"/>
    </row>
    <row r="25" spans="1:4" x14ac:dyDescent="0.15">
      <c r="A25" s="74"/>
      <c r="B25" s="69"/>
      <c r="C25" s="70" t="s">
        <v>279</v>
      </c>
      <c r="D25" s="75"/>
    </row>
    <row r="26" spans="1:4" x14ac:dyDescent="0.15">
      <c r="A26" s="74"/>
      <c r="B26" s="69" t="s">
        <v>265</v>
      </c>
      <c r="C26" s="70" t="s">
        <v>280</v>
      </c>
      <c r="D26" s="75"/>
    </row>
    <row r="27" spans="1:4" x14ac:dyDescent="0.15">
      <c r="A27" s="74"/>
      <c r="B27" s="69" t="s">
        <v>265</v>
      </c>
      <c r="C27" s="70" t="s">
        <v>389</v>
      </c>
      <c r="D27" s="75"/>
    </row>
    <row r="28" spans="1:4" x14ac:dyDescent="0.15">
      <c r="A28" s="74"/>
      <c r="B28" s="69" t="s">
        <v>265</v>
      </c>
      <c r="C28" s="70" t="s">
        <v>281</v>
      </c>
      <c r="D28" s="75"/>
    </row>
    <row r="29" spans="1:4" x14ac:dyDescent="0.15">
      <c r="A29" s="74"/>
      <c r="B29" s="69" t="s">
        <v>265</v>
      </c>
      <c r="C29" s="70" t="s">
        <v>282</v>
      </c>
      <c r="D29" s="75"/>
    </row>
    <row r="30" spans="1:4" x14ac:dyDescent="0.15">
      <c r="A30" s="74"/>
      <c r="B30" s="68"/>
      <c r="C30" s="77" t="s">
        <v>283</v>
      </c>
      <c r="D30" s="75"/>
    </row>
    <row r="31" spans="1:4" x14ac:dyDescent="0.15">
      <c r="A31" s="74"/>
      <c r="B31" s="68"/>
      <c r="C31" s="77" t="s">
        <v>284</v>
      </c>
      <c r="D31" s="75"/>
    </row>
    <row r="32" spans="1:4" x14ac:dyDescent="0.15">
      <c r="A32" s="74"/>
      <c r="B32" s="68"/>
      <c r="C32" s="77" t="s">
        <v>285</v>
      </c>
      <c r="D32" s="75"/>
    </row>
    <row r="33" spans="1:4" ht="21" customHeight="1" x14ac:dyDescent="0.15">
      <c r="A33" s="74"/>
      <c r="B33" s="69" t="s">
        <v>265</v>
      </c>
      <c r="C33" s="70" t="s">
        <v>286</v>
      </c>
      <c r="D33" s="75"/>
    </row>
    <row r="34" spans="1:4" x14ac:dyDescent="0.15">
      <c r="A34" s="74"/>
      <c r="B34" s="68"/>
      <c r="C34" s="77"/>
      <c r="D34" s="75"/>
    </row>
    <row r="35" spans="1:4" x14ac:dyDescent="0.15">
      <c r="A35" s="74"/>
      <c r="B35" s="68"/>
      <c r="C35" s="77"/>
      <c r="D35" s="75"/>
    </row>
    <row r="36" spans="1:4" x14ac:dyDescent="0.15">
      <c r="A36" s="74"/>
      <c r="B36" s="78" t="s">
        <v>287</v>
      </c>
      <c r="C36" s="79"/>
      <c r="D36" s="75"/>
    </row>
    <row r="37" spans="1:4" x14ac:dyDescent="0.15">
      <c r="A37" s="74"/>
      <c r="B37" s="69" t="s">
        <v>265</v>
      </c>
      <c r="C37" s="70" t="s">
        <v>288</v>
      </c>
      <c r="D37" s="75"/>
    </row>
    <row r="38" spans="1:4" x14ac:dyDescent="0.15">
      <c r="A38" s="74"/>
      <c r="B38" s="204">
        <v>1</v>
      </c>
      <c r="C38" s="70" t="s">
        <v>32</v>
      </c>
      <c r="D38" s="75"/>
    </row>
    <row r="39" spans="1:4" x14ac:dyDescent="0.15">
      <c r="A39" s="74"/>
      <c r="B39" s="204">
        <v>2</v>
      </c>
      <c r="C39" s="70" t="s">
        <v>96</v>
      </c>
      <c r="D39" s="75"/>
    </row>
    <row r="40" spans="1:4" x14ac:dyDescent="0.15">
      <c r="A40" s="74"/>
      <c r="B40" s="204">
        <v>3</v>
      </c>
      <c r="C40" s="70" t="s">
        <v>130</v>
      </c>
      <c r="D40" s="75"/>
    </row>
    <row r="41" spans="1:4" x14ac:dyDescent="0.15">
      <c r="A41" s="74"/>
      <c r="B41" s="204">
        <v>4</v>
      </c>
      <c r="C41" s="70" t="s">
        <v>135</v>
      </c>
      <c r="D41" s="75"/>
    </row>
    <row r="42" spans="1:4" x14ac:dyDescent="0.15">
      <c r="A42" s="74"/>
      <c r="B42" s="224">
        <v>5</v>
      </c>
      <c r="C42" s="70" t="s">
        <v>289</v>
      </c>
      <c r="D42" s="75"/>
    </row>
    <row r="43" spans="1:4" x14ac:dyDescent="0.15">
      <c r="A43" s="74"/>
      <c r="B43" s="224">
        <v>6</v>
      </c>
      <c r="C43" s="70" t="s">
        <v>164</v>
      </c>
      <c r="D43" s="75"/>
    </row>
    <row r="44" spans="1:4" x14ac:dyDescent="0.15">
      <c r="A44" s="74"/>
      <c r="B44" s="69"/>
      <c r="C44" s="70"/>
      <c r="D44" s="75"/>
    </row>
    <row r="45" spans="1:4" x14ac:dyDescent="0.15">
      <c r="A45" s="74"/>
      <c r="B45" s="78" t="s">
        <v>290</v>
      </c>
      <c r="C45" s="70"/>
      <c r="D45" s="75"/>
    </row>
    <row r="46" spans="1:4" x14ac:dyDescent="0.15">
      <c r="A46" s="74"/>
      <c r="B46" s="69" t="s">
        <v>265</v>
      </c>
      <c r="C46" s="70" t="s">
        <v>291</v>
      </c>
      <c r="D46" s="75"/>
    </row>
    <row r="47" spans="1:4" x14ac:dyDescent="0.15">
      <c r="A47" s="74"/>
      <c r="B47" s="84" t="s">
        <v>292</v>
      </c>
      <c r="C47" s="70"/>
      <c r="D47" s="75"/>
    </row>
    <row r="48" spans="1:4" x14ac:dyDescent="0.15">
      <c r="A48" s="74"/>
      <c r="B48" s="69" t="s">
        <v>265</v>
      </c>
      <c r="C48" s="70" t="s">
        <v>293</v>
      </c>
      <c r="D48" s="75"/>
    </row>
    <row r="49" spans="1:4" ht="21.75" customHeight="1" x14ac:dyDescent="0.15">
      <c r="A49" s="74"/>
      <c r="B49" s="69" t="s">
        <v>265</v>
      </c>
      <c r="C49" s="363" t="s">
        <v>390</v>
      </c>
      <c r="D49" s="75"/>
    </row>
    <row r="50" spans="1:4" ht="31.5" x14ac:dyDescent="0.15">
      <c r="A50" s="74"/>
      <c r="B50" s="69" t="s">
        <v>265</v>
      </c>
      <c r="C50" s="70" t="s">
        <v>294</v>
      </c>
      <c r="D50" s="75"/>
    </row>
    <row r="51" spans="1:4" x14ac:dyDescent="0.15">
      <c r="A51" s="74"/>
      <c r="B51" s="84" t="s">
        <v>295</v>
      </c>
      <c r="C51" s="70"/>
      <c r="D51" s="75"/>
    </row>
    <row r="52" spans="1:4" s="66" customFormat="1" ht="21.75" customHeight="1" x14ac:dyDescent="0.15">
      <c r="A52" s="333"/>
      <c r="B52" s="103" t="s">
        <v>265</v>
      </c>
      <c r="C52" s="70" t="s">
        <v>391</v>
      </c>
      <c r="D52" s="334"/>
    </row>
    <row r="53" spans="1:4" x14ac:dyDescent="0.15">
      <c r="A53" s="74"/>
      <c r="B53" s="69" t="s">
        <v>265</v>
      </c>
      <c r="C53" s="70" t="s">
        <v>296</v>
      </c>
      <c r="D53" s="75"/>
    </row>
    <row r="54" spans="1:4" x14ac:dyDescent="0.15">
      <c r="A54" s="74"/>
      <c r="B54" s="69" t="s">
        <v>265</v>
      </c>
      <c r="C54" s="70" t="s">
        <v>297</v>
      </c>
      <c r="D54" s="75"/>
    </row>
    <row r="55" spans="1:4" x14ac:dyDescent="0.15">
      <c r="A55" s="74"/>
      <c r="B55" s="84" t="s">
        <v>68</v>
      </c>
      <c r="C55" s="70"/>
      <c r="D55" s="75"/>
    </row>
    <row r="56" spans="1:4" ht="20.25" customHeight="1" x14ac:dyDescent="0.15">
      <c r="A56" s="74"/>
      <c r="B56" s="69" t="s">
        <v>265</v>
      </c>
      <c r="C56" s="70" t="s">
        <v>298</v>
      </c>
      <c r="D56" s="75"/>
    </row>
    <row r="57" spans="1:4" x14ac:dyDescent="0.15">
      <c r="A57" s="74"/>
      <c r="B57" s="84" t="s">
        <v>299</v>
      </c>
      <c r="C57" s="70"/>
      <c r="D57" s="75"/>
    </row>
    <row r="58" spans="1:4" ht="21" x14ac:dyDescent="0.15">
      <c r="A58" s="74"/>
      <c r="B58" s="69" t="s">
        <v>265</v>
      </c>
      <c r="C58" s="70" t="s">
        <v>300</v>
      </c>
      <c r="D58" s="75"/>
    </row>
    <row r="59" spans="1:4" x14ac:dyDescent="0.15">
      <c r="A59" s="74"/>
      <c r="B59" s="69"/>
      <c r="C59" s="70"/>
      <c r="D59" s="75"/>
    </row>
    <row r="60" spans="1:4" x14ac:dyDescent="0.15">
      <c r="A60" s="74"/>
      <c r="B60" s="78" t="s">
        <v>301</v>
      </c>
      <c r="C60" s="1"/>
      <c r="D60" s="75"/>
    </row>
    <row r="61" spans="1:4" ht="21" x14ac:dyDescent="0.15">
      <c r="A61" s="74"/>
      <c r="B61" s="69" t="s">
        <v>265</v>
      </c>
      <c r="C61" s="81" t="s">
        <v>302</v>
      </c>
      <c r="D61" s="75"/>
    </row>
    <row r="62" spans="1:4" x14ac:dyDescent="0.15">
      <c r="A62" s="74"/>
      <c r="B62" s="69" t="s">
        <v>265</v>
      </c>
      <c r="C62" s="80" t="s">
        <v>303</v>
      </c>
      <c r="D62" s="75"/>
    </row>
    <row r="63" spans="1:4" x14ac:dyDescent="0.15">
      <c r="A63" s="74"/>
      <c r="B63" s="69" t="s">
        <v>265</v>
      </c>
      <c r="C63" s="80" t="s">
        <v>304</v>
      </c>
      <c r="D63" s="75"/>
    </row>
    <row r="64" spans="1:4" ht="21" x14ac:dyDescent="0.15">
      <c r="A64" s="74"/>
      <c r="B64" s="69" t="s">
        <v>265</v>
      </c>
      <c r="C64" s="70" t="s">
        <v>305</v>
      </c>
      <c r="D64" s="75"/>
    </row>
    <row r="65" spans="1:4" x14ac:dyDescent="0.15">
      <c r="A65" s="74"/>
      <c r="B65" s="69"/>
      <c r="C65" s="70"/>
      <c r="D65" s="75"/>
    </row>
    <row r="66" spans="1:4" x14ac:dyDescent="0.15">
      <c r="A66" s="74"/>
      <c r="B66" s="78" t="s">
        <v>306</v>
      </c>
      <c r="C66" s="1"/>
      <c r="D66" s="75"/>
    </row>
    <row r="67" spans="1:4" x14ac:dyDescent="0.15">
      <c r="A67" s="74"/>
      <c r="B67" s="69" t="s">
        <v>265</v>
      </c>
      <c r="C67" s="70" t="s">
        <v>307</v>
      </c>
      <c r="D67" s="75"/>
    </row>
    <row r="68" spans="1:4" x14ac:dyDescent="0.15">
      <c r="A68" s="74"/>
      <c r="B68" s="69"/>
      <c r="C68" s="70"/>
      <c r="D68" s="75"/>
    </row>
    <row r="69" spans="1:4" x14ac:dyDescent="0.15">
      <c r="A69" s="74"/>
      <c r="B69" s="78" t="s">
        <v>308</v>
      </c>
      <c r="C69" s="70"/>
      <c r="D69" s="75"/>
    </row>
    <row r="70" spans="1:4" x14ac:dyDescent="0.15">
      <c r="A70" s="74"/>
      <c r="B70" s="69" t="s">
        <v>265</v>
      </c>
      <c r="C70" s="103" t="s">
        <v>309</v>
      </c>
      <c r="D70" s="75"/>
    </row>
    <row r="71" spans="1:4" ht="21" x14ac:dyDescent="0.15">
      <c r="A71" s="74"/>
      <c r="B71" s="69" t="s">
        <v>265</v>
      </c>
      <c r="C71" s="70" t="s">
        <v>310</v>
      </c>
      <c r="D71" s="75"/>
    </row>
    <row r="72" spans="1:4" ht="21" x14ac:dyDescent="0.15">
      <c r="A72" s="74"/>
      <c r="B72" s="69" t="s">
        <v>265</v>
      </c>
      <c r="C72" s="70" t="s">
        <v>311</v>
      </c>
      <c r="D72" s="75"/>
    </row>
    <row r="73" spans="1:4" x14ac:dyDescent="0.15">
      <c r="A73" s="74"/>
      <c r="B73" s="69" t="s">
        <v>265</v>
      </c>
      <c r="C73" s="70" t="s">
        <v>312</v>
      </c>
      <c r="D73" s="75"/>
    </row>
    <row r="74" spans="1:4" ht="21" x14ac:dyDescent="0.15">
      <c r="A74" s="74"/>
      <c r="B74" s="69" t="s">
        <v>265</v>
      </c>
      <c r="C74" s="70" t="s">
        <v>313</v>
      </c>
      <c r="D74" s="75"/>
    </row>
    <row r="75" spans="1:4" x14ac:dyDescent="0.15">
      <c r="A75" s="74"/>
      <c r="B75" s="69" t="s">
        <v>265</v>
      </c>
      <c r="C75" s="70" t="s">
        <v>314</v>
      </c>
      <c r="D75" s="75"/>
    </row>
    <row r="76" spans="1:4" x14ac:dyDescent="0.15">
      <c r="A76" s="74"/>
      <c r="B76" s="69" t="s">
        <v>265</v>
      </c>
      <c r="C76" s="70" t="s">
        <v>315</v>
      </c>
      <c r="D76" s="75"/>
    </row>
    <row r="77" spans="1:4" x14ac:dyDescent="0.15">
      <c r="A77" s="74"/>
      <c r="B77" s="69"/>
      <c r="C77" s="70"/>
      <c r="D77" s="75"/>
    </row>
    <row r="78" spans="1:4" x14ac:dyDescent="0.15">
      <c r="A78" s="74"/>
      <c r="B78" s="307" t="s">
        <v>17</v>
      </c>
      <c r="C78" s="358" t="s">
        <v>143</v>
      </c>
      <c r="D78" s="75"/>
    </row>
    <row r="79" spans="1:4" x14ac:dyDescent="0.15">
      <c r="A79" s="74"/>
      <c r="B79" s="69" t="s">
        <v>265</v>
      </c>
      <c r="C79" s="70" t="s">
        <v>316</v>
      </c>
      <c r="D79" s="75"/>
    </row>
    <row r="80" spans="1:4" x14ac:dyDescent="0.15">
      <c r="A80" s="74"/>
      <c r="B80" s="69" t="s">
        <v>265</v>
      </c>
      <c r="C80" s="70" t="s">
        <v>317</v>
      </c>
      <c r="D80" s="75"/>
    </row>
    <row r="81" spans="1:4" x14ac:dyDescent="0.15">
      <c r="A81" s="74"/>
      <c r="B81" s="69" t="s">
        <v>265</v>
      </c>
      <c r="C81" s="70" t="s">
        <v>318</v>
      </c>
      <c r="D81" s="75"/>
    </row>
    <row r="82" spans="1:4" x14ac:dyDescent="0.15">
      <c r="A82" s="74"/>
      <c r="B82" s="69"/>
      <c r="C82" s="70"/>
      <c r="D82" s="75"/>
    </row>
    <row r="83" spans="1:4" x14ac:dyDescent="0.15">
      <c r="A83" s="74"/>
      <c r="B83" s="307" t="s">
        <v>19</v>
      </c>
      <c r="C83" s="358" t="s">
        <v>164</v>
      </c>
      <c r="D83" s="75"/>
    </row>
    <row r="84" spans="1:4" ht="21" customHeight="1" x14ac:dyDescent="0.15">
      <c r="A84" s="74"/>
      <c r="B84" s="69" t="s">
        <v>265</v>
      </c>
      <c r="C84" s="70" t="s">
        <v>319</v>
      </c>
      <c r="D84" s="75"/>
    </row>
    <row r="85" spans="1:4" ht="12.75" customHeight="1" x14ac:dyDescent="0.15">
      <c r="A85" s="74"/>
      <c r="B85" s="69" t="s">
        <v>265</v>
      </c>
      <c r="C85" s="70" t="s">
        <v>320</v>
      </c>
      <c r="D85" s="75"/>
    </row>
    <row r="86" spans="1:4" ht="27" customHeight="1" x14ac:dyDescent="0.15">
      <c r="A86" s="74"/>
      <c r="B86" s="69" t="s">
        <v>265</v>
      </c>
      <c r="C86" s="70" t="s">
        <v>321</v>
      </c>
      <c r="D86" s="75"/>
    </row>
    <row r="87" spans="1:4" x14ac:dyDescent="0.15">
      <c r="A87" s="74"/>
      <c r="B87" s="69"/>
      <c r="C87" s="70"/>
      <c r="D87" s="75"/>
    </row>
    <row r="88" spans="1:4" x14ac:dyDescent="0.15">
      <c r="A88" s="74"/>
      <c r="B88" s="69"/>
      <c r="C88" s="70"/>
      <c r="D88" s="75"/>
    </row>
    <row r="89" spans="1:4" hidden="1" x14ac:dyDescent="0.15">
      <c r="A89" s="74"/>
      <c r="B89" s="69"/>
      <c r="C89" s="70"/>
      <c r="D89" s="75"/>
    </row>
    <row r="90" spans="1:4" hidden="1" x14ac:dyDescent="0.15">
      <c r="A90" s="74"/>
      <c r="B90" s="69"/>
      <c r="C90" s="70"/>
      <c r="D90" s="75"/>
    </row>
    <row r="91" spans="1:4" hidden="1" x14ac:dyDescent="0.15">
      <c r="A91" s="74"/>
      <c r="B91" s="69"/>
      <c r="C91" s="70"/>
      <c r="D91" s="75"/>
    </row>
    <row r="92" spans="1:4" hidden="1" x14ac:dyDescent="0.15">
      <c r="A92" s="74"/>
      <c r="B92" s="69"/>
      <c r="C92" s="70"/>
      <c r="D92" s="75"/>
    </row>
    <row r="93" spans="1:4" hidden="1" x14ac:dyDescent="0.15">
      <c r="B93" s="83"/>
    </row>
    <row r="94" spans="1:4" hidden="1" x14ac:dyDescent="0.15">
      <c r="B94" s="83"/>
    </row>
    <row r="95" spans="1:4" hidden="1" x14ac:dyDescent="0.15">
      <c r="B95" s="83"/>
    </row>
    <row r="96" spans="1:4" hidden="1" x14ac:dyDescent="0.15">
      <c r="B96" s="83"/>
    </row>
  </sheetData>
  <sheetProtection algorithmName="SHA-512" hashValue="rDC8PRuS72eRwRqa7/Zg2GAtXMReBXFRh1GM1BP8+jofd/ljykbYwqKOsPJ2y6OrkeyJE+5fc9vbviYLioziHw==" saltValue="04LzExcAfZb91zIqOFZ49w==" spinCount="100000" sheet="1" objects="1" scenarios="1"/>
  <mergeCells count="2">
    <mergeCell ref="B8:C8"/>
    <mergeCell ref="B9:C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8060-05F1-4236-8648-103178BA30F3}">
  <sheetPr codeName="Blad8">
    <tabColor theme="7" tint="0.79998168889431442"/>
  </sheetPr>
  <dimension ref="A1:DX243"/>
  <sheetViews>
    <sheetView showGridLines="0" tabSelected="1" topLeftCell="B1" zoomScale="80" zoomScaleNormal="80" workbookViewId="0">
      <selection activeCell="CD1" sqref="CD1:CD1048576"/>
    </sheetView>
  </sheetViews>
  <sheetFormatPr defaultColWidth="0" defaultRowHeight="0" customHeight="1" zeroHeight="1" x14ac:dyDescent="0.15"/>
  <cols>
    <col min="1" max="1" width="11.875" style="14" customWidth="1"/>
    <col min="2" max="2" width="9" style="14" customWidth="1"/>
    <col min="3" max="3" width="11.625" style="14" customWidth="1"/>
    <col min="4" max="4" width="11.625" style="14" bestFit="1" customWidth="1"/>
    <col min="5" max="30" width="9" style="14" customWidth="1"/>
    <col min="31" max="31" width="9.125" style="14" customWidth="1"/>
    <col min="32" max="48" width="9" style="14" customWidth="1"/>
    <col min="49" max="49" width="9" style="375" customWidth="1"/>
    <col min="50" max="75" width="9" style="14" customWidth="1"/>
    <col min="76" max="76" width="21.625" style="14" bestFit="1" customWidth="1"/>
    <col min="77" max="77" width="20.625" style="14" bestFit="1" customWidth="1"/>
    <col min="78" max="78" width="20.625" style="14" customWidth="1"/>
    <col min="79" max="79" width="11.125" style="14" bestFit="1" customWidth="1"/>
    <col min="80" max="84" width="9" style="14" customWidth="1"/>
    <col min="85" max="128" width="0" style="14" hidden="1" customWidth="1"/>
    <col min="129" max="16384" width="9" style="14" hidden="1"/>
  </cols>
  <sheetData>
    <row r="1" spans="1:85" ht="11.25" customHeight="1" x14ac:dyDescent="0.15">
      <c r="A1" s="24" t="s">
        <v>322</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364"/>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365"/>
    </row>
    <row r="2" spans="1:85" ht="10.5" x14ac:dyDescent="0.15">
      <c r="A2" s="2" t="s">
        <v>392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213"/>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5"/>
    </row>
    <row r="3" spans="1:85" ht="10.5"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213"/>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5"/>
    </row>
    <row r="4" spans="1:85" ht="10.5" x14ac:dyDescent="0.15">
      <c r="A4" s="26" t="s">
        <v>323</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366"/>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367"/>
    </row>
    <row r="5" spans="1:85" ht="10.5"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213"/>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5"/>
    </row>
    <row r="6" spans="1:85" ht="10.5" x14ac:dyDescent="0.15">
      <c r="A6" s="42" t="s">
        <v>387</v>
      </c>
      <c r="B6" s="46"/>
      <c r="C6" s="43"/>
      <c r="D6" s="368">
        <v>0.5</v>
      </c>
      <c r="E6" s="4"/>
      <c r="F6" s="8" t="s">
        <v>384</v>
      </c>
      <c r="G6" s="9"/>
      <c r="H6" s="9"/>
      <c r="I6" s="9"/>
      <c r="J6" s="9"/>
      <c r="K6" s="9"/>
      <c r="L6" s="9"/>
      <c r="M6" s="9"/>
      <c r="N6" s="10"/>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213"/>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5"/>
    </row>
    <row r="7" spans="1:85" ht="10.5" x14ac:dyDescent="0.15">
      <c r="A7" s="42" t="s">
        <v>383</v>
      </c>
      <c r="B7" s="46"/>
      <c r="C7" s="43"/>
      <c r="D7" s="368">
        <v>0.5</v>
      </c>
      <c r="E7" s="4"/>
      <c r="F7" s="8" t="s">
        <v>386</v>
      </c>
      <c r="G7" s="9"/>
      <c r="H7" s="9"/>
      <c r="I7" s="9"/>
      <c r="J7" s="9"/>
      <c r="K7" s="9"/>
      <c r="L7" s="9"/>
      <c r="M7" s="9"/>
      <c r="N7" s="10"/>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213"/>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5"/>
    </row>
    <row r="8" spans="1:85" ht="10.5" x14ac:dyDescent="0.15">
      <c r="A8" s="42" t="s">
        <v>626</v>
      </c>
      <c r="B8" s="46"/>
      <c r="C8" s="43"/>
      <c r="D8" s="423">
        <v>0</v>
      </c>
      <c r="E8" s="4"/>
      <c r="F8" s="8" t="s">
        <v>627</v>
      </c>
      <c r="G8" s="9"/>
      <c r="H8" s="9"/>
      <c r="I8" s="9"/>
      <c r="J8" s="9"/>
      <c r="K8" s="9"/>
      <c r="L8" s="9"/>
      <c r="M8" s="9"/>
      <c r="N8" s="10"/>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213"/>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5"/>
    </row>
    <row r="9" spans="1:85" ht="10.5" x14ac:dyDescent="0.15">
      <c r="A9" s="42" t="s">
        <v>53</v>
      </c>
      <c r="B9" s="46"/>
      <c r="C9" s="43"/>
      <c r="D9" s="117">
        <f>SUM(D6:D8)</f>
        <v>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213"/>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5"/>
    </row>
    <row r="10" spans="1:85" ht="10.5" x14ac:dyDescent="0.15">
      <c r="A10" s="42" t="s">
        <v>324</v>
      </c>
      <c r="B10" s="46"/>
      <c r="C10" s="43"/>
      <c r="D10" s="376">
        <v>1878</v>
      </c>
      <c r="E10" s="4"/>
      <c r="F10" s="8" t="s">
        <v>325</v>
      </c>
      <c r="G10" s="9"/>
      <c r="H10" s="9"/>
      <c r="I10" s="9"/>
      <c r="J10" s="9"/>
      <c r="K10" s="9"/>
      <c r="L10" s="9"/>
      <c r="M10" s="9"/>
      <c r="N10" s="10"/>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213"/>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5"/>
    </row>
    <row r="11" spans="1:85" s="4" customFormat="1" ht="10.5" x14ac:dyDescent="0.15">
      <c r="A11" s="42" t="s">
        <v>381</v>
      </c>
      <c r="B11" s="46"/>
      <c r="C11" s="43"/>
      <c r="D11" s="147">
        <v>14.06</v>
      </c>
      <c r="F11" s="8" t="s">
        <v>382</v>
      </c>
      <c r="G11" s="9"/>
      <c r="H11" s="9"/>
      <c r="I11" s="9"/>
      <c r="J11" s="9"/>
      <c r="K11" s="9"/>
      <c r="L11" s="9"/>
      <c r="M11" s="9"/>
      <c r="N11" s="10"/>
    </row>
    <row r="12" spans="1:85" ht="10.5"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213"/>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5"/>
    </row>
    <row r="13" spans="1:85" ht="10.5" x14ac:dyDescent="0.15">
      <c r="A13" s="26" t="s">
        <v>326</v>
      </c>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366"/>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367"/>
    </row>
    <row r="14" spans="1:85" ht="10.5" x14ac:dyDescent="0.15">
      <c r="A14" s="28"/>
      <c r="B14" s="4"/>
      <c r="C14" s="4"/>
      <c r="D14" s="4"/>
      <c r="E14" s="4"/>
      <c r="F14" s="4"/>
      <c r="G14" s="4"/>
      <c r="H14" s="29"/>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69"/>
      <c r="AX14" s="30"/>
      <c r="AY14" s="30"/>
      <c r="AZ14" s="30"/>
      <c r="BA14" s="30"/>
      <c r="BB14" s="30"/>
      <c r="BC14" s="30"/>
      <c r="BD14" s="30"/>
      <c r="BE14" s="30"/>
      <c r="BF14" s="30"/>
      <c r="BG14" s="30"/>
      <c r="BH14" s="30"/>
      <c r="BI14" s="30"/>
      <c r="BJ14" s="30"/>
      <c r="BK14" s="30"/>
      <c r="BL14" s="30"/>
      <c r="BM14" s="30"/>
      <c r="BN14" s="30"/>
      <c r="BO14" s="30"/>
      <c r="BP14" s="30"/>
      <c r="BQ14" s="30"/>
      <c r="BR14" s="30"/>
      <c r="BS14" s="4"/>
      <c r="BT14" s="4"/>
      <c r="BU14" s="4"/>
      <c r="BV14" s="4"/>
      <c r="BW14" s="4"/>
      <c r="BX14" s="4"/>
      <c r="BY14" s="4"/>
      <c r="BZ14" s="4"/>
      <c r="CA14" s="4"/>
      <c r="CB14" s="4"/>
      <c r="CC14" s="4"/>
      <c r="CD14" s="4"/>
      <c r="CE14" s="4"/>
      <c r="CF14" s="5"/>
    </row>
    <row r="15" spans="1:85" ht="10.5" x14ac:dyDescent="0.15">
      <c r="A15" s="370" t="s">
        <v>327</v>
      </c>
      <c r="B15" s="31"/>
      <c r="C15" s="31"/>
      <c r="D15" s="31"/>
      <c r="E15" s="31"/>
      <c r="F15" s="31"/>
      <c r="G15" s="31"/>
      <c r="H15" s="32" t="s">
        <v>328</v>
      </c>
      <c r="I15" s="33"/>
      <c r="J15" s="33"/>
      <c r="K15" s="33"/>
      <c r="L15" s="33"/>
      <c r="M15" s="33"/>
      <c r="N15" s="15"/>
      <c r="O15" s="32" t="s">
        <v>329</v>
      </c>
      <c r="P15" s="33"/>
      <c r="Q15" s="33"/>
      <c r="R15" s="33"/>
      <c r="S15" s="33"/>
      <c r="T15" s="33"/>
      <c r="U15" s="15"/>
      <c r="V15" s="32" t="s">
        <v>330</v>
      </c>
      <c r="W15" s="33"/>
      <c r="X15" s="33"/>
      <c r="Y15" s="33"/>
      <c r="Z15" s="33"/>
      <c r="AA15" s="33"/>
      <c r="AB15" s="15"/>
      <c r="AC15" s="32" t="s">
        <v>331</v>
      </c>
      <c r="AD15" s="33"/>
      <c r="AE15" s="33"/>
      <c r="AF15" s="33"/>
      <c r="AG15" s="33"/>
      <c r="AH15" s="33"/>
      <c r="AI15" s="15"/>
      <c r="AJ15" s="32" t="s">
        <v>332</v>
      </c>
      <c r="AK15" s="33"/>
      <c r="AL15" s="33"/>
      <c r="AM15" s="33"/>
      <c r="AN15" s="33"/>
      <c r="AO15" s="33"/>
      <c r="AP15" s="15"/>
      <c r="AQ15" s="32" t="s">
        <v>333</v>
      </c>
      <c r="AR15" s="33"/>
      <c r="AS15" s="33"/>
      <c r="AT15" s="33"/>
      <c r="AU15" s="33"/>
      <c r="AV15" s="33"/>
      <c r="AW15" s="371"/>
      <c r="AX15" s="32" t="s">
        <v>385</v>
      </c>
      <c r="AY15" s="33"/>
      <c r="AZ15" s="33"/>
      <c r="BA15" s="33"/>
      <c r="BB15" s="33"/>
      <c r="BC15" s="33"/>
      <c r="BD15" s="33"/>
      <c r="BE15" s="32" t="s">
        <v>379</v>
      </c>
      <c r="BF15" s="33"/>
      <c r="BG15" s="33"/>
      <c r="BH15" s="33"/>
      <c r="BI15" s="33"/>
      <c r="BJ15" s="33"/>
      <c r="BK15" s="33"/>
      <c r="BL15" s="32" t="s">
        <v>404</v>
      </c>
      <c r="BM15" s="33"/>
      <c r="BN15" s="33"/>
      <c r="BO15" s="33"/>
      <c r="BP15" s="33"/>
      <c r="BQ15" s="33"/>
      <c r="BR15" s="33"/>
      <c r="BS15" s="420" t="s">
        <v>631</v>
      </c>
      <c r="BT15" s="4"/>
      <c r="BU15" s="4"/>
      <c r="BV15" s="4"/>
      <c r="BW15" s="4"/>
      <c r="BX15" s="4"/>
      <c r="BY15" s="4"/>
      <c r="BZ15" s="4"/>
      <c r="CA15" s="33"/>
      <c r="CB15" s="50"/>
      <c r="CC15" s="4"/>
      <c r="CD15" s="4"/>
      <c r="CE15" s="33"/>
      <c r="CF15" s="55"/>
      <c r="CG15" s="16"/>
    </row>
    <row r="16" spans="1:85" ht="11.25" thickBot="1" x14ac:dyDescent="0.2">
      <c r="A16" s="34" t="s">
        <v>184</v>
      </c>
      <c r="B16" s="34" t="s">
        <v>102</v>
      </c>
      <c r="C16" s="34" t="s">
        <v>334</v>
      </c>
      <c r="D16" s="34" t="s">
        <v>102</v>
      </c>
      <c r="E16" s="34" t="s">
        <v>335</v>
      </c>
      <c r="F16" s="34" t="s">
        <v>336</v>
      </c>
      <c r="G16" s="31"/>
      <c r="H16" s="34" t="s">
        <v>184</v>
      </c>
      <c r="I16" s="34" t="s">
        <v>102</v>
      </c>
      <c r="J16" s="34" t="s">
        <v>334</v>
      </c>
      <c r="K16" s="34" t="s">
        <v>102</v>
      </c>
      <c r="L16" s="34" t="s">
        <v>335</v>
      </c>
      <c r="M16" s="34" t="s">
        <v>336</v>
      </c>
      <c r="N16" s="15"/>
      <c r="O16" s="34" t="s">
        <v>184</v>
      </c>
      <c r="P16" s="34" t="s">
        <v>102</v>
      </c>
      <c r="Q16" s="34" t="s">
        <v>334</v>
      </c>
      <c r="R16" s="34" t="s">
        <v>102</v>
      </c>
      <c r="S16" s="34" t="s">
        <v>335</v>
      </c>
      <c r="T16" s="34" t="s">
        <v>336</v>
      </c>
      <c r="U16" s="15"/>
      <c r="V16" s="34" t="s">
        <v>184</v>
      </c>
      <c r="W16" s="34" t="s">
        <v>102</v>
      </c>
      <c r="X16" s="34" t="s">
        <v>334</v>
      </c>
      <c r="Y16" s="34" t="s">
        <v>102</v>
      </c>
      <c r="Z16" s="34" t="s">
        <v>335</v>
      </c>
      <c r="AA16" s="34" t="s">
        <v>336</v>
      </c>
      <c r="AB16" s="15"/>
      <c r="AC16" s="34" t="s">
        <v>184</v>
      </c>
      <c r="AD16" s="34" t="s">
        <v>102</v>
      </c>
      <c r="AE16" s="34" t="s">
        <v>334</v>
      </c>
      <c r="AF16" s="34" t="s">
        <v>102</v>
      </c>
      <c r="AG16" s="34" t="s">
        <v>335</v>
      </c>
      <c r="AH16" s="34" t="s">
        <v>336</v>
      </c>
      <c r="AI16" s="15"/>
      <c r="AJ16" s="34" t="s">
        <v>184</v>
      </c>
      <c r="AK16" s="34" t="s">
        <v>102</v>
      </c>
      <c r="AL16" s="34" t="s">
        <v>334</v>
      </c>
      <c r="AM16" s="34" t="s">
        <v>102</v>
      </c>
      <c r="AN16" s="34" t="s">
        <v>335</v>
      </c>
      <c r="AO16" s="34" t="s">
        <v>336</v>
      </c>
      <c r="AP16" s="15"/>
      <c r="AQ16" s="34" t="s">
        <v>184</v>
      </c>
      <c r="AR16" s="34" t="s">
        <v>102</v>
      </c>
      <c r="AS16" s="34" t="s">
        <v>334</v>
      </c>
      <c r="AT16" s="34" t="s">
        <v>102</v>
      </c>
      <c r="AU16" s="34" t="s">
        <v>335</v>
      </c>
      <c r="AV16" s="34" t="s">
        <v>336</v>
      </c>
      <c r="AW16" s="371"/>
      <c r="AX16" s="34" t="s">
        <v>184</v>
      </c>
      <c r="AY16" s="34" t="s">
        <v>102</v>
      </c>
      <c r="AZ16" s="34" t="s">
        <v>334</v>
      </c>
      <c r="BA16" s="34" t="s">
        <v>102</v>
      </c>
      <c r="BB16" s="34" t="s">
        <v>335</v>
      </c>
      <c r="BC16" s="34" t="s">
        <v>336</v>
      </c>
      <c r="BD16" s="31"/>
      <c r="BE16" s="321" t="s">
        <v>184</v>
      </c>
      <c r="BF16" s="321" t="s">
        <v>102</v>
      </c>
      <c r="BG16" s="321" t="s">
        <v>334</v>
      </c>
      <c r="BH16" s="321" t="s">
        <v>102</v>
      </c>
      <c r="BI16" s="321" t="s">
        <v>335</v>
      </c>
      <c r="BJ16" s="34" t="s">
        <v>336</v>
      </c>
      <c r="BK16" s="33"/>
      <c r="BL16" s="321" t="s">
        <v>184</v>
      </c>
      <c r="BM16" s="321" t="s">
        <v>102</v>
      </c>
      <c r="BN16" s="321" t="s">
        <v>334</v>
      </c>
      <c r="BO16" s="321" t="s">
        <v>102</v>
      </c>
      <c r="BP16" s="321" t="s">
        <v>335</v>
      </c>
      <c r="BQ16" s="34" t="s">
        <v>336</v>
      </c>
      <c r="BR16" s="33"/>
      <c r="BS16" s="34" t="s">
        <v>184</v>
      </c>
      <c r="BT16" s="34" t="s">
        <v>102</v>
      </c>
      <c r="BU16" s="34" t="s">
        <v>334</v>
      </c>
      <c r="BV16" s="34" t="s">
        <v>102</v>
      </c>
      <c r="BW16" s="34" t="s">
        <v>335</v>
      </c>
      <c r="BX16" s="51" t="s">
        <v>388</v>
      </c>
      <c r="BY16" s="51" t="s">
        <v>380</v>
      </c>
      <c r="BZ16" s="51" t="s">
        <v>628</v>
      </c>
      <c r="CA16" s="321" t="s">
        <v>629</v>
      </c>
      <c r="CB16" s="50"/>
      <c r="CC16" s="4"/>
      <c r="CD16" s="4"/>
      <c r="CE16" s="33"/>
      <c r="CF16" s="55"/>
      <c r="CG16" s="16"/>
    </row>
    <row r="17" spans="1:85" ht="10.5" x14ac:dyDescent="0.15">
      <c r="A17" s="31">
        <v>5</v>
      </c>
      <c r="B17" s="31" t="s">
        <v>337</v>
      </c>
      <c r="C17" s="31" t="s">
        <v>338</v>
      </c>
      <c r="D17" s="31" t="str">
        <f>B17</f>
        <v>16_jaar</v>
      </c>
      <c r="E17" s="31" t="str">
        <f>A17&amp;"_"&amp;D17</f>
        <v>5_16_jaar</v>
      </c>
      <c r="F17" s="372">
        <v>3.53</v>
      </c>
      <c r="G17" s="31"/>
      <c r="H17" s="31">
        <v>5</v>
      </c>
      <c r="I17" s="31" t="s">
        <v>337</v>
      </c>
      <c r="J17" s="31" t="s">
        <v>338</v>
      </c>
      <c r="K17" s="31" t="str">
        <f t="shared" ref="K17:K80" si="0">I17</f>
        <v>16_jaar</v>
      </c>
      <c r="L17" s="31" t="str">
        <f t="shared" ref="L17:L80" si="1">H17&amp;"_"&amp;K17</f>
        <v>5_16_jaar</v>
      </c>
      <c r="M17" s="31">
        <v>3.66</v>
      </c>
      <c r="N17" s="15"/>
      <c r="O17" s="31">
        <v>5</v>
      </c>
      <c r="P17" s="31" t="s">
        <v>337</v>
      </c>
      <c r="Q17" s="31" t="s">
        <v>338</v>
      </c>
      <c r="R17" s="31" t="str">
        <f t="shared" ref="R17:R80" si="2">P17</f>
        <v>16_jaar</v>
      </c>
      <c r="S17" s="31" t="str">
        <f t="shared" ref="S17:S80" si="3">O17&amp;"_"&amp;R17</f>
        <v>5_16_jaar</v>
      </c>
      <c r="T17" s="31">
        <v>3.77</v>
      </c>
      <c r="U17" s="15"/>
      <c r="V17" s="31">
        <v>5</v>
      </c>
      <c r="W17" s="31" t="s">
        <v>337</v>
      </c>
      <c r="X17" s="31" t="s">
        <v>338</v>
      </c>
      <c r="Y17" s="31" t="str">
        <f t="shared" ref="Y17:Y80" si="4">W17</f>
        <v>16_jaar</v>
      </c>
      <c r="Z17" s="31" t="str">
        <f t="shared" ref="Z17:Z80" si="5">V17&amp;"_"&amp;Y17</f>
        <v>5_16_jaar</v>
      </c>
      <c r="AA17" s="31" t="s">
        <v>339</v>
      </c>
      <c r="AB17" s="15"/>
      <c r="AC17" s="31">
        <v>5</v>
      </c>
      <c r="AD17" s="31" t="s">
        <v>337</v>
      </c>
      <c r="AE17" s="31" t="s">
        <v>338</v>
      </c>
      <c r="AF17" s="31" t="str">
        <f t="shared" ref="AF17:AF80" si="6">AD17</f>
        <v>16_jaar</v>
      </c>
      <c r="AG17" s="31" t="str">
        <f t="shared" ref="AG17:AG80" si="7">AC17&amp;"_"&amp;AF17</f>
        <v>5_16_jaar</v>
      </c>
      <c r="AH17" s="31" t="s">
        <v>339</v>
      </c>
      <c r="AI17" s="15"/>
      <c r="AJ17" s="31">
        <v>5</v>
      </c>
      <c r="AK17" s="31" t="s">
        <v>337</v>
      </c>
      <c r="AL17" s="31" t="s">
        <v>338</v>
      </c>
      <c r="AM17" s="31" t="str">
        <f t="shared" ref="AM17:AM80" si="8">AK17</f>
        <v>16_jaar</v>
      </c>
      <c r="AN17" s="31" t="str">
        <f t="shared" ref="AN17:AN80" si="9">AJ17&amp;"_"&amp;AM17</f>
        <v>5_16_jaar</v>
      </c>
      <c r="AO17" s="31" t="s">
        <v>339</v>
      </c>
      <c r="AP17" s="373"/>
      <c r="AQ17" s="31">
        <v>5</v>
      </c>
      <c r="AR17" s="31" t="s">
        <v>337</v>
      </c>
      <c r="AS17" s="31" t="s">
        <v>338</v>
      </c>
      <c r="AT17" s="31" t="str">
        <f t="shared" ref="AT17:AT80" si="10">AR17</f>
        <v>16_jaar</v>
      </c>
      <c r="AU17" s="31" t="str">
        <f t="shared" ref="AU17:AU80" si="11">AQ17&amp;"_"&amp;AT17</f>
        <v>5_16_jaar</v>
      </c>
      <c r="AV17" s="31" t="s">
        <v>339</v>
      </c>
      <c r="AW17" s="336"/>
      <c r="AX17" s="31">
        <v>5</v>
      </c>
      <c r="AY17" s="31" t="s">
        <v>337</v>
      </c>
      <c r="AZ17" s="31" t="s">
        <v>338</v>
      </c>
      <c r="BA17" s="31" t="str">
        <f t="shared" ref="BA17:BA80" si="12">AY17</f>
        <v>16_jaar</v>
      </c>
      <c r="BB17" s="31" t="str">
        <f t="shared" ref="BB17:BB80" si="13">AX17&amp;"_"&amp;BA17</f>
        <v>5_16_jaar</v>
      </c>
      <c r="BC17" s="31" t="s">
        <v>339</v>
      </c>
      <c r="BD17" s="31"/>
      <c r="BE17" s="31">
        <v>5</v>
      </c>
      <c r="BF17" s="31" t="s">
        <v>337</v>
      </c>
      <c r="BG17" s="31" t="s">
        <v>338</v>
      </c>
      <c r="BH17" s="31" t="str">
        <f>BF17</f>
        <v>16_jaar</v>
      </c>
      <c r="BI17" s="31" t="str">
        <f>BE17&amp;"_"&amp;BH17</f>
        <v>5_16_jaar</v>
      </c>
      <c r="BJ17" s="31" t="s">
        <v>339</v>
      </c>
      <c r="BK17" s="31"/>
      <c r="BL17" s="31">
        <v>5</v>
      </c>
      <c r="BM17" s="31" t="s">
        <v>337</v>
      </c>
      <c r="BN17" s="31" t="s">
        <v>338</v>
      </c>
      <c r="BO17" s="31" t="s">
        <v>337</v>
      </c>
      <c r="BP17" s="31" t="s">
        <v>405</v>
      </c>
      <c r="BQ17" s="31" t="s">
        <v>339</v>
      </c>
      <c r="BR17" s="31"/>
      <c r="BS17" s="31">
        <v>5</v>
      </c>
      <c r="BT17" s="31" t="s">
        <v>337</v>
      </c>
      <c r="BU17" s="31" t="s">
        <v>338</v>
      </c>
      <c r="BV17" s="31" t="str">
        <f t="shared" ref="BV17:BV80" si="14">BT17</f>
        <v>16_jaar</v>
      </c>
      <c r="BW17" s="31" t="str">
        <f t="shared" ref="BW17:BW80" si="15">BS17&amp;"_"&amp;BV17</f>
        <v>5_16_jaar</v>
      </c>
      <c r="BX17" s="33" t="str">
        <f>INDEX($BC$17:$BC$237,MATCH(BW17,$BB$17:$BB$237,0))</f>
        <v>vervalt</v>
      </c>
      <c r="BY17" s="33" t="str">
        <f>INDEX($BJ$17:$BJ$237,MATCH(BW17,$BI$17:$BI$237,0))</f>
        <v>vervalt</v>
      </c>
      <c r="BZ17" s="33" t="str">
        <f>INDEX($BQ$17:$BQ$237,MATCH(BW17,$BP$17:$BP$237,0))</f>
        <v>vervalt</v>
      </c>
      <c r="CA17" s="322" t="str">
        <f>IFERROR($D$6*BX17+$D$7*BY17+$D$8*BZ17,"vervalt")</f>
        <v>vervalt</v>
      </c>
      <c r="CB17" s="50"/>
      <c r="CC17" s="4"/>
      <c r="CD17" s="4"/>
      <c r="CE17" s="33"/>
      <c r="CF17" s="55"/>
      <c r="CG17" s="16"/>
    </row>
    <row r="18" spans="1:85" ht="10.5" x14ac:dyDescent="0.15">
      <c r="A18" s="31">
        <v>5</v>
      </c>
      <c r="B18" s="31" t="s">
        <v>340</v>
      </c>
      <c r="C18" s="31" t="s">
        <v>338</v>
      </c>
      <c r="D18" s="31" t="str">
        <f t="shared" ref="D18:D81" si="16">B18</f>
        <v>17_jaar</v>
      </c>
      <c r="E18" s="31" t="str">
        <f t="shared" ref="E18:E81" si="17">A18&amp;"_"&amp;D18</f>
        <v>5_17_jaar</v>
      </c>
      <c r="F18" s="372">
        <v>4.04</v>
      </c>
      <c r="G18" s="31"/>
      <c r="H18" s="31">
        <v>5</v>
      </c>
      <c r="I18" s="31" t="s">
        <v>340</v>
      </c>
      <c r="J18" s="31" t="s">
        <v>338</v>
      </c>
      <c r="K18" s="31" t="str">
        <f t="shared" si="0"/>
        <v>17_jaar</v>
      </c>
      <c r="L18" s="31" t="str">
        <f t="shared" si="1"/>
        <v>5_17_jaar</v>
      </c>
      <c r="M18" s="31">
        <v>4.1900000000000004</v>
      </c>
      <c r="N18" s="15"/>
      <c r="O18" s="31">
        <v>5</v>
      </c>
      <c r="P18" s="31" t="s">
        <v>340</v>
      </c>
      <c r="Q18" s="31" t="s">
        <v>338</v>
      </c>
      <c r="R18" s="31" t="str">
        <f t="shared" si="2"/>
        <v>17_jaar</v>
      </c>
      <c r="S18" s="31" t="str">
        <f t="shared" si="3"/>
        <v>5_17_jaar</v>
      </c>
      <c r="T18" s="31">
        <v>4.3099999999999996</v>
      </c>
      <c r="U18" s="15"/>
      <c r="V18" s="31">
        <v>5</v>
      </c>
      <c r="W18" s="31" t="s">
        <v>340</v>
      </c>
      <c r="X18" s="31" t="s">
        <v>338</v>
      </c>
      <c r="Y18" s="31" t="str">
        <f t="shared" si="4"/>
        <v>17_jaar</v>
      </c>
      <c r="Z18" s="31" t="str">
        <f t="shared" si="5"/>
        <v>5_17_jaar</v>
      </c>
      <c r="AA18" s="31" t="s">
        <v>339</v>
      </c>
      <c r="AB18" s="15"/>
      <c r="AC18" s="31">
        <v>5</v>
      </c>
      <c r="AD18" s="31" t="s">
        <v>340</v>
      </c>
      <c r="AE18" s="31" t="s">
        <v>338</v>
      </c>
      <c r="AF18" s="31" t="str">
        <f t="shared" si="6"/>
        <v>17_jaar</v>
      </c>
      <c r="AG18" s="31" t="str">
        <f t="shared" si="7"/>
        <v>5_17_jaar</v>
      </c>
      <c r="AH18" s="31" t="s">
        <v>339</v>
      </c>
      <c r="AI18" s="15"/>
      <c r="AJ18" s="31">
        <v>5</v>
      </c>
      <c r="AK18" s="31" t="s">
        <v>340</v>
      </c>
      <c r="AL18" s="31" t="s">
        <v>338</v>
      </c>
      <c r="AM18" s="31" t="str">
        <f t="shared" si="8"/>
        <v>17_jaar</v>
      </c>
      <c r="AN18" s="31" t="str">
        <f t="shared" si="9"/>
        <v>5_17_jaar</v>
      </c>
      <c r="AO18" s="31" t="s">
        <v>339</v>
      </c>
      <c r="AP18" s="373"/>
      <c r="AQ18" s="31">
        <v>5</v>
      </c>
      <c r="AR18" s="31" t="s">
        <v>340</v>
      </c>
      <c r="AS18" s="31" t="s">
        <v>338</v>
      </c>
      <c r="AT18" s="31" t="str">
        <f t="shared" si="10"/>
        <v>17_jaar</v>
      </c>
      <c r="AU18" s="31" t="str">
        <f t="shared" si="11"/>
        <v>5_17_jaar</v>
      </c>
      <c r="AV18" s="31" t="s">
        <v>339</v>
      </c>
      <c r="AW18" s="336"/>
      <c r="AX18" s="31">
        <v>5</v>
      </c>
      <c r="AY18" s="31" t="s">
        <v>340</v>
      </c>
      <c r="AZ18" s="31" t="s">
        <v>338</v>
      </c>
      <c r="BA18" s="31" t="str">
        <f t="shared" si="12"/>
        <v>17_jaar</v>
      </c>
      <c r="BB18" s="31" t="str">
        <f t="shared" si="13"/>
        <v>5_17_jaar</v>
      </c>
      <c r="BC18" s="31" t="s">
        <v>339</v>
      </c>
      <c r="BD18" s="31"/>
      <c r="BE18" s="31">
        <v>5</v>
      </c>
      <c r="BF18" s="31" t="s">
        <v>340</v>
      </c>
      <c r="BG18" s="31" t="s">
        <v>338</v>
      </c>
      <c r="BH18" s="31" t="str">
        <f t="shared" ref="BH18:BH81" si="18">BF18</f>
        <v>17_jaar</v>
      </c>
      <c r="BI18" s="31" t="str">
        <f t="shared" ref="BI18:BI81" si="19">BE18&amp;"_"&amp;BH18</f>
        <v>5_17_jaar</v>
      </c>
      <c r="BJ18" s="31" t="s">
        <v>339</v>
      </c>
      <c r="BK18" s="31"/>
      <c r="BL18" s="31">
        <v>5</v>
      </c>
      <c r="BM18" s="31" t="s">
        <v>340</v>
      </c>
      <c r="BN18" s="31" t="s">
        <v>338</v>
      </c>
      <c r="BO18" s="31" t="s">
        <v>340</v>
      </c>
      <c r="BP18" s="31" t="s">
        <v>406</v>
      </c>
      <c r="BQ18" s="31" t="s">
        <v>339</v>
      </c>
      <c r="BR18" s="31"/>
      <c r="BS18" s="31">
        <v>5</v>
      </c>
      <c r="BT18" s="31" t="s">
        <v>340</v>
      </c>
      <c r="BU18" s="31" t="s">
        <v>338</v>
      </c>
      <c r="BV18" s="31" t="str">
        <f t="shared" si="14"/>
        <v>17_jaar</v>
      </c>
      <c r="BW18" s="31" t="str">
        <f t="shared" si="15"/>
        <v>5_17_jaar</v>
      </c>
      <c r="BX18" s="33" t="str">
        <f t="shared" ref="BX18:BX81" si="20">INDEX($BC$17:$BC$237,MATCH(BW18,$BB$17:$BB$237,0))</f>
        <v>vervalt</v>
      </c>
      <c r="BY18" s="33" t="str">
        <f t="shared" ref="BY18:BY81" si="21">INDEX($BJ$17:$BJ$237,MATCH(BW18,$BI$17:$BI$237,0))</f>
        <v>vervalt</v>
      </c>
      <c r="BZ18" s="33" t="str">
        <f t="shared" ref="BZ18:BZ81" si="22">INDEX($BQ$17:$BQ$237,MATCH(BW18,$BP$17:$BP$237,0))</f>
        <v>vervalt</v>
      </c>
      <c r="CA18" s="322" t="str">
        <f t="shared" ref="CA18:CA81" si="23">IFERROR($D$6*BX18+$D$7*BY18+$D$8*BZ18,"vervalt")</f>
        <v>vervalt</v>
      </c>
      <c r="CB18" s="50"/>
      <c r="CC18" s="4"/>
      <c r="CD18" s="4"/>
      <c r="CE18" s="33"/>
      <c r="CF18" s="55"/>
      <c r="CG18" s="16"/>
    </row>
    <row r="19" spans="1:85" ht="10.5" x14ac:dyDescent="0.15">
      <c r="A19" s="31">
        <v>5</v>
      </c>
      <c r="B19" s="31" t="s">
        <v>341</v>
      </c>
      <c r="C19" s="31" t="s">
        <v>338</v>
      </c>
      <c r="D19" s="31" t="str">
        <f t="shared" si="16"/>
        <v>18_jaar</v>
      </c>
      <c r="E19" s="31" t="str">
        <f t="shared" si="17"/>
        <v>5_18_jaar</v>
      </c>
      <c r="F19" s="372">
        <v>4.8600000000000003</v>
      </c>
      <c r="G19" s="31"/>
      <c r="H19" s="31">
        <v>5</v>
      </c>
      <c r="I19" s="31" t="s">
        <v>341</v>
      </c>
      <c r="J19" s="31" t="s">
        <v>338</v>
      </c>
      <c r="K19" s="31" t="str">
        <f t="shared" si="0"/>
        <v>18_jaar</v>
      </c>
      <c r="L19" s="31" t="str">
        <f t="shared" si="1"/>
        <v>5_18_jaar</v>
      </c>
      <c r="M19" s="31">
        <v>5.3</v>
      </c>
      <c r="N19" s="15"/>
      <c r="O19" s="31">
        <v>5</v>
      </c>
      <c r="P19" s="31" t="s">
        <v>341</v>
      </c>
      <c r="Q19" s="31" t="s">
        <v>338</v>
      </c>
      <c r="R19" s="31" t="str">
        <f t="shared" si="2"/>
        <v>18_jaar</v>
      </c>
      <c r="S19" s="31" t="str">
        <f t="shared" si="3"/>
        <v>5_18_jaar</v>
      </c>
      <c r="T19" s="31">
        <v>5.46</v>
      </c>
      <c r="U19" s="15"/>
      <c r="V19" s="31">
        <v>5</v>
      </c>
      <c r="W19" s="31" t="s">
        <v>341</v>
      </c>
      <c r="X19" s="31" t="s">
        <v>338</v>
      </c>
      <c r="Y19" s="31" t="str">
        <f t="shared" si="4"/>
        <v>18_jaar</v>
      </c>
      <c r="Z19" s="31" t="str">
        <f t="shared" si="5"/>
        <v>5_18_jaar</v>
      </c>
      <c r="AA19" s="31" t="s">
        <v>339</v>
      </c>
      <c r="AB19" s="15"/>
      <c r="AC19" s="31">
        <v>5</v>
      </c>
      <c r="AD19" s="31" t="s">
        <v>341</v>
      </c>
      <c r="AE19" s="31" t="s">
        <v>338</v>
      </c>
      <c r="AF19" s="31" t="str">
        <f t="shared" si="6"/>
        <v>18_jaar</v>
      </c>
      <c r="AG19" s="31" t="str">
        <f t="shared" si="7"/>
        <v>5_18_jaar</v>
      </c>
      <c r="AH19" s="31" t="s">
        <v>339</v>
      </c>
      <c r="AI19" s="15"/>
      <c r="AJ19" s="31">
        <v>5</v>
      </c>
      <c r="AK19" s="31" t="s">
        <v>341</v>
      </c>
      <c r="AL19" s="31" t="s">
        <v>338</v>
      </c>
      <c r="AM19" s="31" t="str">
        <f t="shared" si="8"/>
        <v>18_jaar</v>
      </c>
      <c r="AN19" s="31" t="str">
        <f t="shared" si="9"/>
        <v>5_18_jaar</v>
      </c>
      <c r="AO19" s="31" t="s">
        <v>339</v>
      </c>
      <c r="AP19" s="373"/>
      <c r="AQ19" s="31">
        <v>5</v>
      </c>
      <c r="AR19" s="31" t="s">
        <v>341</v>
      </c>
      <c r="AS19" s="31" t="s">
        <v>338</v>
      </c>
      <c r="AT19" s="31" t="str">
        <f t="shared" si="10"/>
        <v>18_jaar</v>
      </c>
      <c r="AU19" s="31" t="str">
        <f t="shared" si="11"/>
        <v>5_18_jaar</v>
      </c>
      <c r="AV19" s="31" t="s">
        <v>339</v>
      </c>
      <c r="AW19" s="336"/>
      <c r="AX19" s="31">
        <v>5</v>
      </c>
      <c r="AY19" s="31" t="s">
        <v>341</v>
      </c>
      <c r="AZ19" s="31" t="s">
        <v>338</v>
      </c>
      <c r="BA19" s="31" t="str">
        <f t="shared" si="12"/>
        <v>18_jaar</v>
      </c>
      <c r="BB19" s="31" t="str">
        <f t="shared" si="13"/>
        <v>5_18_jaar</v>
      </c>
      <c r="BC19" s="31" t="s">
        <v>339</v>
      </c>
      <c r="BD19" s="31"/>
      <c r="BE19" s="31">
        <v>5</v>
      </c>
      <c r="BF19" s="31" t="s">
        <v>341</v>
      </c>
      <c r="BG19" s="31" t="s">
        <v>338</v>
      </c>
      <c r="BH19" s="31" t="str">
        <f t="shared" si="18"/>
        <v>18_jaar</v>
      </c>
      <c r="BI19" s="31" t="str">
        <f t="shared" si="19"/>
        <v>5_18_jaar</v>
      </c>
      <c r="BJ19" s="31" t="s">
        <v>339</v>
      </c>
      <c r="BK19" s="31"/>
      <c r="BL19" s="31">
        <v>5</v>
      </c>
      <c r="BM19" s="31" t="s">
        <v>341</v>
      </c>
      <c r="BN19" s="31" t="s">
        <v>338</v>
      </c>
      <c r="BO19" s="31" t="s">
        <v>341</v>
      </c>
      <c r="BP19" s="31" t="s">
        <v>407</v>
      </c>
      <c r="BQ19" s="31" t="s">
        <v>339</v>
      </c>
      <c r="BR19" s="31"/>
      <c r="BS19" s="31">
        <v>5</v>
      </c>
      <c r="BT19" s="31" t="s">
        <v>341</v>
      </c>
      <c r="BU19" s="31" t="s">
        <v>338</v>
      </c>
      <c r="BV19" s="31" t="str">
        <f t="shared" si="14"/>
        <v>18_jaar</v>
      </c>
      <c r="BW19" s="31" t="str">
        <f t="shared" si="15"/>
        <v>5_18_jaar</v>
      </c>
      <c r="BX19" s="33" t="str">
        <f t="shared" si="20"/>
        <v>vervalt</v>
      </c>
      <c r="BY19" s="33" t="str">
        <f t="shared" si="21"/>
        <v>vervalt</v>
      </c>
      <c r="BZ19" s="33" t="str">
        <f t="shared" si="22"/>
        <v>vervalt</v>
      </c>
      <c r="CA19" s="322" t="str">
        <f t="shared" si="23"/>
        <v>vervalt</v>
      </c>
      <c r="CB19" s="50"/>
      <c r="CC19" s="4"/>
      <c r="CD19" s="4"/>
      <c r="CE19" s="33"/>
      <c r="CF19" s="55"/>
      <c r="CG19" s="16"/>
    </row>
    <row r="20" spans="1:85" ht="10.5" x14ac:dyDescent="0.15">
      <c r="A20" s="31">
        <v>5</v>
      </c>
      <c r="B20" s="31" t="s">
        <v>342</v>
      </c>
      <c r="C20" s="31" t="s">
        <v>338</v>
      </c>
      <c r="D20" s="31" t="str">
        <f t="shared" si="16"/>
        <v>19_jaar</v>
      </c>
      <c r="E20" s="31" t="str">
        <f t="shared" si="17"/>
        <v>5_19_jaar</v>
      </c>
      <c r="F20" s="372">
        <v>5.63</v>
      </c>
      <c r="G20" s="31"/>
      <c r="H20" s="31">
        <v>5</v>
      </c>
      <c r="I20" s="31" t="s">
        <v>342</v>
      </c>
      <c r="J20" s="31" t="s">
        <v>338</v>
      </c>
      <c r="K20" s="31" t="str">
        <f t="shared" si="0"/>
        <v>19_jaar</v>
      </c>
      <c r="L20" s="31" t="str">
        <f t="shared" si="1"/>
        <v>5_19_jaar</v>
      </c>
      <c r="M20" s="31">
        <v>6.36</v>
      </c>
      <c r="N20" s="15"/>
      <c r="O20" s="31">
        <v>5</v>
      </c>
      <c r="P20" s="31" t="s">
        <v>342</v>
      </c>
      <c r="Q20" s="31" t="s">
        <v>338</v>
      </c>
      <c r="R20" s="31" t="str">
        <f t="shared" si="2"/>
        <v>19_jaar</v>
      </c>
      <c r="S20" s="31" t="str">
        <f t="shared" si="3"/>
        <v>5_19_jaar</v>
      </c>
      <c r="T20" s="31">
        <v>6.55</v>
      </c>
      <c r="U20" s="15"/>
      <c r="V20" s="31">
        <v>5</v>
      </c>
      <c r="W20" s="31" t="s">
        <v>342</v>
      </c>
      <c r="X20" s="31" t="s">
        <v>338</v>
      </c>
      <c r="Y20" s="31" t="str">
        <f t="shared" si="4"/>
        <v>19_jaar</v>
      </c>
      <c r="Z20" s="31" t="str">
        <f t="shared" si="5"/>
        <v>5_19_jaar</v>
      </c>
      <c r="AA20" s="31" t="s">
        <v>339</v>
      </c>
      <c r="AB20" s="15"/>
      <c r="AC20" s="31">
        <v>5</v>
      </c>
      <c r="AD20" s="31" t="s">
        <v>342</v>
      </c>
      <c r="AE20" s="31" t="s">
        <v>338</v>
      </c>
      <c r="AF20" s="31" t="str">
        <f t="shared" si="6"/>
        <v>19_jaar</v>
      </c>
      <c r="AG20" s="31" t="str">
        <f t="shared" si="7"/>
        <v>5_19_jaar</v>
      </c>
      <c r="AH20" s="31" t="s">
        <v>339</v>
      </c>
      <c r="AI20" s="15"/>
      <c r="AJ20" s="31">
        <v>5</v>
      </c>
      <c r="AK20" s="31" t="s">
        <v>342</v>
      </c>
      <c r="AL20" s="31" t="s">
        <v>338</v>
      </c>
      <c r="AM20" s="31" t="str">
        <f t="shared" si="8"/>
        <v>19_jaar</v>
      </c>
      <c r="AN20" s="31" t="str">
        <f t="shared" si="9"/>
        <v>5_19_jaar</v>
      </c>
      <c r="AO20" s="31" t="s">
        <v>339</v>
      </c>
      <c r="AP20" s="373"/>
      <c r="AQ20" s="31">
        <v>5</v>
      </c>
      <c r="AR20" s="31" t="s">
        <v>342</v>
      </c>
      <c r="AS20" s="31" t="s">
        <v>338</v>
      </c>
      <c r="AT20" s="31" t="str">
        <f t="shared" si="10"/>
        <v>19_jaar</v>
      </c>
      <c r="AU20" s="31" t="str">
        <f t="shared" si="11"/>
        <v>5_19_jaar</v>
      </c>
      <c r="AV20" s="31" t="s">
        <v>339</v>
      </c>
      <c r="AW20" s="336"/>
      <c r="AX20" s="31">
        <v>5</v>
      </c>
      <c r="AY20" s="31" t="s">
        <v>342</v>
      </c>
      <c r="AZ20" s="31" t="s">
        <v>338</v>
      </c>
      <c r="BA20" s="31" t="str">
        <f t="shared" si="12"/>
        <v>19_jaar</v>
      </c>
      <c r="BB20" s="31" t="str">
        <f t="shared" si="13"/>
        <v>5_19_jaar</v>
      </c>
      <c r="BC20" s="31" t="s">
        <v>339</v>
      </c>
      <c r="BD20" s="31"/>
      <c r="BE20" s="31">
        <v>5</v>
      </c>
      <c r="BF20" s="31" t="s">
        <v>342</v>
      </c>
      <c r="BG20" s="31" t="s">
        <v>338</v>
      </c>
      <c r="BH20" s="31" t="str">
        <f t="shared" si="18"/>
        <v>19_jaar</v>
      </c>
      <c r="BI20" s="31" t="str">
        <f t="shared" si="19"/>
        <v>5_19_jaar</v>
      </c>
      <c r="BJ20" s="31" t="s">
        <v>339</v>
      </c>
      <c r="BK20" s="31"/>
      <c r="BL20" s="31">
        <v>5</v>
      </c>
      <c r="BM20" s="31" t="s">
        <v>342</v>
      </c>
      <c r="BN20" s="31" t="s">
        <v>338</v>
      </c>
      <c r="BO20" s="31" t="s">
        <v>342</v>
      </c>
      <c r="BP20" s="31" t="s">
        <v>408</v>
      </c>
      <c r="BQ20" s="31" t="s">
        <v>339</v>
      </c>
      <c r="BR20" s="31"/>
      <c r="BS20" s="31">
        <v>5</v>
      </c>
      <c r="BT20" s="31" t="s">
        <v>342</v>
      </c>
      <c r="BU20" s="31" t="s">
        <v>338</v>
      </c>
      <c r="BV20" s="31" t="str">
        <f t="shared" si="14"/>
        <v>19_jaar</v>
      </c>
      <c r="BW20" s="31" t="str">
        <f t="shared" si="15"/>
        <v>5_19_jaar</v>
      </c>
      <c r="BX20" s="33" t="str">
        <f t="shared" si="20"/>
        <v>vervalt</v>
      </c>
      <c r="BY20" s="33" t="str">
        <f t="shared" si="21"/>
        <v>vervalt</v>
      </c>
      <c r="BZ20" s="33" t="str">
        <f t="shared" si="22"/>
        <v>vervalt</v>
      </c>
      <c r="CA20" s="322" t="str">
        <f t="shared" si="23"/>
        <v>vervalt</v>
      </c>
      <c r="CB20" s="50"/>
      <c r="CC20" s="4"/>
      <c r="CD20" s="4"/>
      <c r="CE20" s="33"/>
      <c r="CF20" s="55"/>
      <c r="CG20" s="16"/>
    </row>
    <row r="21" spans="1:85" ht="10.5" x14ac:dyDescent="0.15">
      <c r="A21" s="31">
        <v>5</v>
      </c>
      <c r="B21" s="31" t="s">
        <v>343</v>
      </c>
      <c r="C21" s="31" t="s">
        <v>338</v>
      </c>
      <c r="D21" s="31" t="str">
        <f t="shared" si="16"/>
        <v>20_jaar</v>
      </c>
      <c r="E21" s="31" t="str">
        <f t="shared" si="17"/>
        <v>5_20_jaar</v>
      </c>
      <c r="F21" s="372">
        <v>7.16</v>
      </c>
      <c r="G21" s="31"/>
      <c r="H21" s="31">
        <v>5</v>
      </c>
      <c r="I21" s="31" t="s">
        <v>343</v>
      </c>
      <c r="J21" s="31" t="s">
        <v>338</v>
      </c>
      <c r="K21" s="31" t="str">
        <f t="shared" si="0"/>
        <v>20_jaar</v>
      </c>
      <c r="L21" s="31" t="str">
        <f t="shared" si="1"/>
        <v>5_20_jaar</v>
      </c>
      <c r="M21" s="31">
        <v>8.49</v>
      </c>
      <c r="N21" s="15"/>
      <c r="O21" s="31">
        <v>5</v>
      </c>
      <c r="P21" s="31" t="s">
        <v>343</v>
      </c>
      <c r="Q21" s="31" t="s">
        <v>338</v>
      </c>
      <c r="R21" s="31" t="str">
        <f t="shared" si="2"/>
        <v>20_jaar</v>
      </c>
      <c r="S21" s="31" t="str">
        <f t="shared" si="3"/>
        <v>5_20_jaar</v>
      </c>
      <c r="T21" s="31">
        <v>8.73</v>
      </c>
      <c r="U21" s="15"/>
      <c r="V21" s="31">
        <v>5</v>
      </c>
      <c r="W21" s="31" t="s">
        <v>343</v>
      </c>
      <c r="X21" s="31" t="s">
        <v>338</v>
      </c>
      <c r="Y21" s="31" t="str">
        <f t="shared" si="4"/>
        <v>20_jaar</v>
      </c>
      <c r="Z21" s="31" t="str">
        <f t="shared" si="5"/>
        <v>5_20_jaar</v>
      </c>
      <c r="AA21" s="31" t="s">
        <v>339</v>
      </c>
      <c r="AB21" s="15"/>
      <c r="AC21" s="31">
        <v>5</v>
      </c>
      <c r="AD21" s="31" t="s">
        <v>343</v>
      </c>
      <c r="AE21" s="31" t="s">
        <v>338</v>
      </c>
      <c r="AF21" s="31" t="str">
        <f t="shared" si="6"/>
        <v>20_jaar</v>
      </c>
      <c r="AG21" s="31" t="str">
        <f t="shared" si="7"/>
        <v>5_20_jaar</v>
      </c>
      <c r="AH21" s="31" t="s">
        <v>339</v>
      </c>
      <c r="AI21" s="15"/>
      <c r="AJ21" s="31">
        <v>5</v>
      </c>
      <c r="AK21" s="31" t="s">
        <v>343</v>
      </c>
      <c r="AL21" s="31" t="s">
        <v>338</v>
      </c>
      <c r="AM21" s="31" t="str">
        <f t="shared" si="8"/>
        <v>20_jaar</v>
      </c>
      <c r="AN21" s="31" t="str">
        <f t="shared" si="9"/>
        <v>5_20_jaar</v>
      </c>
      <c r="AO21" s="31" t="s">
        <v>339</v>
      </c>
      <c r="AP21" s="373"/>
      <c r="AQ21" s="31">
        <v>5</v>
      </c>
      <c r="AR21" s="31" t="s">
        <v>343</v>
      </c>
      <c r="AS21" s="31" t="s">
        <v>338</v>
      </c>
      <c r="AT21" s="31" t="str">
        <f t="shared" si="10"/>
        <v>20_jaar</v>
      </c>
      <c r="AU21" s="31" t="str">
        <f t="shared" si="11"/>
        <v>5_20_jaar</v>
      </c>
      <c r="AV21" s="31" t="s">
        <v>339</v>
      </c>
      <c r="AW21" s="336"/>
      <c r="AX21" s="31">
        <v>5</v>
      </c>
      <c r="AY21" s="31" t="s">
        <v>343</v>
      </c>
      <c r="AZ21" s="31" t="s">
        <v>338</v>
      </c>
      <c r="BA21" s="31" t="str">
        <f t="shared" si="12"/>
        <v>20_jaar</v>
      </c>
      <c r="BB21" s="31" t="str">
        <f t="shared" si="13"/>
        <v>5_20_jaar</v>
      </c>
      <c r="BC21" s="31" t="s">
        <v>339</v>
      </c>
      <c r="BD21" s="31"/>
      <c r="BE21" s="31">
        <v>5</v>
      </c>
      <c r="BF21" s="31" t="s">
        <v>343</v>
      </c>
      <c r="BG21" s="31" t="s">
        <v>338</v>
      </c>
      <c r="BH21" s="31" t="str">
        <f t="shared" si="18"/>
        <v>20_jaar</v>
      </c>
      <c r="BI21" s="31" t="str">
        <f t="shared" si="19"/>
        <v>5_20_jaar</v>
      </c>
      <c r="BJ21" s="31" t="s">
        <v>339</v>
      </c>
      <c r="BK21" s="31"/>
      <c r="BL21" s="31">
        <v>5</v>
      </c>
      <c r="BM21" s="31" t="s">
        <v>343</v>
      </c>
      <c r="BN21" s="31" t="s">
        <v>338</v>
      </c>
      <c r="BO21" s="31" t="s">
        <v>343</v>
      </c>
      <c r="BP21" s="31" t="s">
        <v>409</v>
      </c>
      <c r="BQ21" s="31" t="s">
        <v>339</v>
      </c>
      <c r="BR21" s="31"/>
      <c r="BS21" s="31">
        <v>5</v>
      </c>
      <c r="BT21" s="31" t="s">
        <v>343</v>
      </c>
      <c r="BU21" s="31" t="s">
        <v>338</v>
      </c>
      <c r="BV21" s="31" t="str">
        <f t="shared" si="14"/>
        <v>20_jaar</v>
      </c>
      <c r="BW21" s="31" t="str">
        <f t="shared" si="15"/>
        <v>5_20_jaar</v>
      </c>
      <c r="BX21" s="33" t="str">
        <f t="shared" si="20"/>
        <v>vervalt</v>
      </c>
      <c r="BY21" s="33" t="str">
        <f t="shared" si="21"/>
        <v>vervalt</v>
      </c>
      <c r="BZ21" s="33" t="str">
        <f t="shared" si="22"/>
        <v>vervalt</v>
      </c>
      <c r="CA21" s="322" t="str">
        <f t="shared" si="23"/>
        <v>vervalt</v>
      </c>
      <c r="CB21" s="50"/>
      <c r="CC21" s="4"/>
      <c r="CD21" s="4"/>
      <c r="CE21" s="33"/>
      <c r="CF21" s="55"/>
      <c r="CG21" s="16"/>
    </row>
    <row r="22" spans="1:85" ht="10.5" x14ac:dyDescent="0.15">
      <c r="A22" s="31">
        <v>5</v>
      </c>
      <c r="B22" s="31" t="s">
        <v>344</v>
      </c>
      <c r="C22" s="31" t="s">
        <v>338</v>
      </c>
      <c r="D22" s="31" t="str">
        <f t="shared" si="16"/>
        <v>21_jaar</v>
      </c>
      <c r="E22" s="31" t="str">
        <f t="shared" si="17"/>
        <v>5_21_jaar</v>
      </c>
      <c r="F22" s="372">
        <v>8.69</v>
      </c>
      <c r="G22" s="31"/>
      <c r="H22" s="31">
        <v>5</v>
      </c>
      <c r="I22" s="31" t="s">
        <v>344</v>
      </c>
      <c r="J22" s="31" t="s">
        <v>338</v>
      </c>
      <c r="K22" s="31" t="str">
        <f t="shared" si="0"/>
        <v>21_jaar</v>
      </c>
      <c r="L22" s="31" t="str">
        <f t="shared" si="1"/>
        <v>5_21_jaar</v>
      </c>
      <c r="M22" s="31">
        <v>10.6</v>
      </c>
      <c r="N22" s="15"/>
      <c r="O22" s="31">
        <v>5</v>
      </c>
      <c r="P22" s="31" t="s">
        <v>344</v>
      </c>
      <c r="Q22" s="31" t="s">
        <v>338</v>
      </c>
      <c r="R22" s="31" t="str">
        <f t="shared" si="2"/>
        <v>21_jaar</v>
      </c>
      <c r="S22" s="31" t="str">
        <f t="shared" si="3"/>
        <v>5_21_jaar</v>
      </c>
      <c r="T22" s="31">
        <v>10.91</v>
      </c>
      <c r="U22" s="15"/>
      <c r="V22" s="31">
        <v>5</v>
      </c>
      <c r="W22" s="31" t="s">
        <v>344</v>
      </c>
      <c r="X22" s="31" t="s">
        <v>338</v>
      </c>
      <c r="Y22" s="31" t="str">
        <f t="shared" si="4"/>
        <v>21_jaar</v>
      </c>
      <c r="Z22" s="31" t="str">
        <f t="shared" si="5"/>
        <v>5_21_jaar</v>
      </c>
      <c r="AA22" s="31" t="s">
        <v>339</v>
      </c>
      <c r="AB22" s="15"/>
      <c r="AC22" s="31">
        <v>5</v>
      </c>
      <c r="AD22" s="31" t="s">
        <v>344</v>
      </c>
      <c r="AE22" s="31" t="s">
        <v>338</v>
      </c>
      <c r="AF22" s="31" t="str">
        <f t="shared" si="6"/>
        <v>21_jaar</v>
      </c>
      <c r="AG22" s="31" t="str">
        <f t="shared" si="7"/>
        <v>5_21_jaar</v>
      </c>
      <c r="AH22" s="31" t="s">
        <v>339</v>
      </c>
      <c r="AI22" s="15"/>
      <c r="AJ22" s="31">
        <v>5</v>
      </c>
      <c r="AK22" s="31" t="s">
        <v>344</v>
      </c>
      <c r="AL22" s="31" t="s">
        <v>338</v>
      </c>
      <c r="AM22" s="31" t="str">
        <f t="shared" si="8"/>
        <v>21_jaar</v>
      </c>
      <c r="AN22" s="31" t="str">
        <f t="shared" si="9"/>
        <v>5_21_jaar</v>
      </c>
      <c r="AO22" s="31" t="s">
        <v>339</v>
      </c>
      <c r="AP22" s="373"/>
      <c r="AQ22" s="31">
        <v>5</v>
      </c>
      <c r="AR22" s="31" t="s">
        <v>344</v>
      </c>
      <c r="AS22" s="31" t="s">
        <v>338</v>
      </c>
      <c r="AT22" s="31" t="str">
        <f t="shared" si="10"/>
        <v>21_jaar</v>
      </c>
      <c r="AU22" s="31" t="str">
        <f t="shared" si="11"/>
        <v>5_21_jaar</v>
      </c>
      <c r="AV22" s="31" t="s">
        <v>339</v>
      </c>
      <c r="AW22" s="336"/>
      <c r="AX22" s="31">
        <v>5</v>
      </c>
      <c r="AY22" s="31" t="s">
        <v>344</v>
      </c>
      <c r="AZ22" s="31" t="s">
        <v>338</v>
      </c>
      <c r="BA22" s="31" t="str">
        <f t="shared" si="12"/>
        <v>21_jaar</v>
      </c>
      <c r="BB22" s="31" t="str">
        <f t="shared" si="13"/>
        <v>5_21_jaar</v>
      </c>
      <c r="BC22" s="31" t="s">
        <v>339</v>
      </c>
      <c r="BD22" s="31"/>
      <c r="BE22" s="31">
        <v>5</v>
      </c>
      <c r="BF22" s="31" t="s">
        <v>344</v>
      </c>
      <c r="BG22" s="31" t="s">
        <v>338</v>
      </c>
      <c r="BH22" s="31" t="str">
        <f t="shared" si="18"/>
        <v>21_jaar</v>
      </c>
      <c r="BI22" s="31" t="str">
        <f t="shared" si="19"/>
        <v>5_21_jaar</v>
      </c>
      <c r="BJ22" s="31" t="s">
        <v>339</v>
      </c>
      <c r="BK22" s="31"/>
      <c r="BL22" s="31">
        <v>5</v>
      </c>
      <c r="BM22" s="31" t="s">
        <v>344</v>
      </c>
      <c r="BN22" s="31" t="s">
        <v>338</v>
      </c>
      <c r="BO22" s="31" t="s">
        <v>344</v>
      </c>
      <c r="BP22" s="31" t="s">
        <v>410</v>
      </c>
      <c r="BQ22" s="31" t="s">
        <v>339</v>
      </c>
      <c r="BR22" s="31"/>
      <c r="BS22" s="31">
        <v>5</v>
      </c>
      <c r="BT22" s="31" t="s">
        <v>344</v>
      </c>
      <c r="BU22" s="31" t="s">
        <v>338</v>
      </c>
      <c r="BV22" s="31" t="str">
        <f t="shared" si="14"/>
        <v>21_jaar</v>
      </c>
      <c r="BW22" s="31" t="str">
        <f t="shared" si="15"/>
        <v>5_21_jaar</v>
      </c>
      <c r="BX22" s="33" t="str">
        <f t="shared" si="20"/>
        <v>vervalt</v>
      </c>
      <c r="BY22" s="33" t="str">
        <f t="shared" si="21"/>
        <v>vervalt</v>
      </c>
      <c r="BZ22" s="33" t="str">
        <f t="shared" si="22"/>
        <v>vervalt</v>
      </c>
      <c r="CA22" s="322" t="str">
        <f t="shared" si="23"/>
        <v>vervalt</v>
      </c>
      <c r="CB22" s="50"/>
      <c r="CC22" s="4"/>
      <c r="CD22" s="4"/>
      <c r="CE22" s="33"/>
      <c r="CF22" s="55"/>
      <c r="CG22" s="16"/>
    </row>
    <row r="23" spans="1:85" ht="10.5" x14ac:dyDescent="0.15">
      <c r="A23" s="31">
        <v>5</v>
      </c>
      <c r="B23" s="31" t="s">
        <v>345</v>
      </c>
      <c r="C23" s="31" t="s">
        <v>338</v>
      </c>
      <c r="D23" s="31" t="str">
        <f t="shared" si="16"/>
        <v>22_jaar</v>
      </c>
      <c r="E23" s="31" t="str">
        <f t="shared" si="17"/>
        <v>5_22_jaar</v>
      </c>
      <c r="F23" s="372">
        <v>10.220000000000001</v>
      </c>
      <c r="G23" s="31"/>
      <c r="H23" s="35">
        <v>10</v>
      </c>
      <c r="I23" s="31">
        <v>0</v>
      </c>
      <c r="J23" s="31">
        <v>1</v>
      </c>
      <c r="K23" s="31">
        <f t="shared" si="0"/>
        <v>0</v>
      </c>
      <c r="L23" s="31" t="str">
        <f t="shared" si="1"/>
        <v>10_0</v>
      </c>
      <c r="M23" s="36">
        <v>10.15</v>
      </c>
      <c r="N23" s="15"/>
      <c r="O23" s="35">
        <v>10</v>
      </c>
      <c r="P23" s="31">
        <v>0</v>
      </c>
      <c r="Q23" s="31">
        <v>1</v>
      </c>
      <c r="R23" s="31">
        <f t="shared" si="2"/>
        <v>0</v>
      </c>
      <c r="S23" s="31" t="str">
        <f t="shared" si="3"/>
        <v>10_0</v>
      </c>
      <c r="T23" s="36">
        <v>10.45</v>
      </c>
      <c r="U23" s="15"/>
      <c r="V23" s="35">
        <v>10</v>
      </c>
      <c r="W23" s="31">
        <v>0</v>
      </c>
      <c r="X23" s="31">
        <v>1</v>
      </c>
      <c r="Y23" s="31">
        <f t="shared" si="4"/>
        <v>0</v>
      </c>
      <c r="Z23" s="31" t="str">
        <f t="shared" si="5"/>
        <v>10_0</v>
      </c>
      <c r="AA23" s="31" t="s">
        <v>339</v>
      </c>
      <c r="AB23" s="15"/>
      <c r="AC23" s="35">
        <v>10</v>
      </c>
      <c r="AD23" s="31">
        <v>0</v>
      </c>
      <c r="AE23" s="31">
        <v>1</v>
      </c>
      <c r="AF23" s="31">
        <f t="shared" si="6"/>
        <v>0</v>
      </c>
      <c r="AG23" s="31" t="str">
        <f t="shared" si="7"/>
        <v>10_0</v>
      </c>
      <c r="AH23" s="31" t="s">
        <v>339</v>
      </c>
      <c r="AI23" s="15"/>
      <c r="AJ23" s="35">
        <v>10</v>
      </c>
      <c r="AK23" s="31">
        <v>0</v>
      </c>
      <c r="AL23" s="31">
        <v>1</v>
      </c>
      <c r="AM23" s="31">
        <f t="shared" si="8"/>
        <v>0</v>
      </c>
      <c r="AN23" s="31" t="str">
        <f t="shared" si="9"/>
        <v>10_0</v>
      </c>
      <c r="AO23" s="31" t="s">
        <v>339</v>
      </c>
      <c r="AP23" s="373"/>
      <c r="AQ23" s="35">
        <v>10</v>
      </c>
      <c r="AR23" s="31">
        <v>0</v>
      </c>
      <c r="AS23" s="31">
        <v>1</v>
      </c>
      <c r="AT23" s="31">
        <f t="shared" si="10"/>
        <v>0</v>
      </c>
      <c r="AU23" s="31" t="str">
        <f t="shared" si="11"/>
        <v>10_0</v>
      </c>
      <c r="AV23" s="31" t="s">
        <v>339</v>
      </c>
      <c r="AW23" s="336"/>
      <c r="AX23" s="35">
        <v>10</v>
      </c>
      <c r="AY23" s="31">
        <v>0</v>
      </c>
      <c r="AZ23" s="31">
        <v>1</v>
      </c>
      <c r="BA23" s="31">
        <f t="shared" si="12"/>
        <v>0</v>
      </c>
      <c r="BB23" s="31" t="str">
        <f t="shared" si="13"/>
        <v>10_0</v>
      </c>
      <c r="BC23" s="31" t="s">
        <v>339</v>
      </c>
      <c r="BD23" s="31"/>
      <c r="BE23" s="419">
        <v>10</v>
      </c>
      <c r="BF23" s="31">
        <v>0</v>
      </c>
      <c r="BG23" s="31">
        <v>1</v>
      </c>
      <c r="BH23" s="31">
        <f t="shared" si="18"/>
        <v>0</v>
      </c>
      <c r="BI23" s="31" t="str">
        <f t="shared" si="19"/>
        <v>10_0</v>
      </c>
      <c r="BJ23" s="31" t="s">
        <v>339</v>
      </c>
      <c r="BK23" s="31"/>
      <c r="BL23" s="422">
        <v>10</v>
      </c>
      <c r="BM23" s="31">
        <v>0</v>
      </c>
      <c r="BN23" s="31">
        <v>1</v>
      </c>
      <c r="BO23" s="31">
        <v>0</v>
      </c>
      <c r="BP23" s="31" t="s">
        <v>411</v>
      </c>
      <c r="BQ23" s="31" t="s">
        <v>339</v>
      </c>
      <c r="BR23" s="31"/>
      <c r="BS23" s="35">
        <v>10</v>
      </c>
      <c r="BT23" s="31">
        <v>0</v>
      </c>
      <c r="BU23" s="31">
        <v>1</v>
      </c>
      <c r="BV23" s="31">
        <f t="shared" si="14"/>
        <v>0</v>
      </c>
      <c r="BW23" s="31" t="str">
        <f t="shared" si="15"/>
        <v>10_0</v>
      </c>
      <c r="BX23" s="33" t="str">
        <f t="shared" si="20"/>
        <v>vervalt</v>
      </c>
      <c r="BY23" s="33" t="str">
        <f t="shared" si="21"/>
        <v>vervalt</v>
      </c>
      <c r="BZ23" s="33" t="str">
        <f t="shared" si="22"/>
        <v>vervalt</v>
      </c>
      <c r="CA23" s="322" t="str">
        <f t="shared" si="23"/>
        <v>vervalt</v>
      </c>
      <c r="CB23" s="50"/>
      <c r="CC23" s="4"/>
      <c r="CD23" s="4"/>
      <c r="CE23" s="33"/>
      <c r="CF23" s="55"/>
      <c r="CG23" s="16"/>
    </row>
    <row r="24" spans="1:85" ht="10.5" x14ac:dyDescent="0.15">
      <c r="A24" s="31">
        <v>10</v>
      </c>
      <c r="B24" s="31">
        <v>0</v>
      </c>
      <c r="C24" s="31">
        <v>1</v>
      </c>
      <c r="D24" s="31">
        <f t="shared" si="16"/>
        <v>0</v>
      </c>
      <c r="E24" s="31" t="str">
        <f t="shared" si="17"/>
        <v>10_0</v>
      </c>
      <c r="F24" s="36">
        <v>9.8000000000000007</v>
      </c>
      <c r="G24" s="31"/>
      <c r="H24" s="35">
        <v>10</v>
      </c>
      <c r="I24" s="31">
        <v>1</v>
      </c>
      <c r="J24" s="31">
        <v>2</v>
      </c>
      <c r="K24" s="31">
        <f t="shared" si="0"/>
        <v>1</v>
      </c>
      <c r="L24" s="31" t="str">
        <f t="shared" si="1"/>
        <v>10_1</v>
      </c>
      <c r="M24" s="36">
        <v>10.34</v>
      </c>
      <c r="N24" s="4"/>
      <c r="O24" s="35">
        <v>10</v>
      </c>
      <c r="P24" s="31">
        <v>1</v>
      </c>
      <c r="Q24" s="31">
        <v>2</v>
      </c>
      <c r="R24" s="31">
        <f t="shared" si="2"/>
        <v>1</v>
      </c>
      <c r="S24" s="31" t="str">
        <f t="shared" si="3"/>
        <v>10_1</v>
      </c>
      <c r="T24" s="36">
        <v>10.65</v>
      </c>
      <c r="U24" s="15"/>
      <c r="V24" s="35">
        <v>10</v>
      </c>
      <c r="W24" s="31">
        <v>1</v>
      </c>
      <c r="X24" s="31">
        <v>2</v>
      </c>
      <c r="Y24" s="31">
        <f t="shared" si="4"/>
        <v>1</v>
      </c>
      <c r="Z24" s="31" t="str">
        <f t="shared" si="5"/>
        <v>10_1</v>
      </c>
      <c r="AA24" s="31" t="s">
        <v>339</v>
      </c>
      <c r="AB24" s="15"/>
      <c r="AC24" s="35">
        <v>10</v>
      </c>
      <c r="AD24" s="31">
        <v>1</v>
      </c>
      <c r="AE24" s="31">
        <v>2</v>
      </c>
      <c r="AF24" s="31">
        <f t="shared" si="6"/>
        <v>1</v>
      </c>
      <c r="AG24" s="31" t="str">
        <f t="shared" si="7"/>
        <v>10_1</v>
      </c>
      <c r="AH24" s="31" t="s">
        <v>339</v>
      </c>
      <c r="AI24" s="15"/>
      <c r="AJ24" s="35">
        <v>10</v>
      </c>
      <c r="AK24" s="31">
        <v>1</v>
      </c>
      <c r="AL24" s="31">
        <v>2</v>
      </c>
      <c r="AM24" s="31">
        <f t="shared" si="8"/>
        <v>1</v>
      </c>
      <c r="AN24" s="31" t="str">
        <f t="shared" si="9"/>
        <v>10_1</v>
      </c>
      <c r="AO24" s="31" t="s">
        <v>339</v>
      </c>
      <c r="AP24" s="373"/>
      <c r="AQ24" s="35">
        <v>10</v>
      </c>
      <c r="AR24" s="31">
        <v>1</v>
      </c>
      <c r="AS24" s="31">
        <v>2</v>
      </c>
      <c r="AT24" s="31">
        <f t="shared" si="10"/>
        <v>1</v>
      </c>
      <c r="AU24" s="31" t="str">
        <f t="shared" si="11"/>
        <v>10_1</v>
      </c>
      <c r="AV24" s="31" t="s">
        <v>339</v>
      </c>
      <c r="AW24" s="336"/>
      <c r="AX24" s="35">
        <v>10</v>
      </c>
      <c r="AY24" s="31">
        <v>1</v>
      </c>
      <c r="AZ24" s="31">
        <v>2</v>
      </c>
      <c r="BA24" s="31">
        <f t="shared" si="12"/>
        <v>1</v>
      </c>
      <c r="BB24" s="31" t="str">
        <f t="shared" si="13"/>
        <v>10_1</v>
      </c>
      <c r="BC24" s="31" t="s">
        <v>339</v>
      </c>
      <c r="BD24" s="31"/>
      <c r="BE24" s="419">
        <v>10</v>
      </c>
      <c r="BF24" s="31">
        <v>1</v>
      </c>
      <c r="BG24" s="31">
        <v>2</v>
      </c>
      <c r="BH24" s="31">
        <f t="shared" si="18"/>
        <v>1</v>
      </c>
      <c r="BI24" s="31" t="str">
        <f t="shared" si="19"/>
        <v>10_1</v>
      </c>
      <c r="BJ24" s="31" t="s">
        <v>339</v>
      </c>
      <c r="BK24" s="31"/>
      <c r="BL24" s="422">
        <v>10</v>
      </c>
      <c r="BM24" s="31">
        <v>1</v>
      </c>
      <c r="BN24" s="31">
        <v>2</v>
      </c>
      <c r="BO24" s="31">
        <v>1</v>
      </c>
      <c r="BP24" s="31" t="s">
        <v>412</v>
      </c>
      <c r="BQ24" s="31" t="s">
        <v>339</v>
      </c>
      <c r="BR24" s="31"/>
      <c r="BS24" s="35">
        <v>10</v>
      </c>
      <c r="BT24" s="31">
        <v>1</v>
      </c>
      <c r="BU24" s="31">
        <v>2</v>
      </c>
      <c r="BV24" s="31">
        <f t="shared" si="14"/>
        <v>1</v>
      </c>
      <c r="BW24" s="31" t="str">
        <f t="shared" si="15"/>
        <v>10_1</v>
      </c>
      <c r="BX24" s="33" t="str">
        <f t="shared" si="20"/>
        <v>vervalt</v>
      </c>
      <c r="BY24" s="33" t="str">
        <f t="shared" si="21"/>
        <v>vervalt</v>
      </c>
      <c r="BZ24" s="33" t="str">
        <f t="shared" si="22"/>
        <v>vervalt</v>
      </c>
      <c r="CA24" s="322" t="str">
        <f t="shared" si="23"/>
        <v>vervalt</v>
      </c>
      <c r="CB24" s="4"/>
      <c r="CC24" s="4"/>
      <c r="CD24" s="4"/>
      <c r="CE24" s="4"/>
      <c r="CF24" s="5"/>
    </row>
    <row r="25" spans="1:85" ht="10.5" x14ac:dyDescent="0.15">
      <c r="A25" s="31">
        <v>10</v>
      </c>
      <c r="B25" s="31">
        <v>1</v>
      </c>
      <c r="C25" s="31">
        <v>2</v>
      </c>
      <c r="D25" s="31">
        <f t="shared" si="16"/>
        <v>1</v>
      </c>
      <c r="E25" s="31" t="str">
        <f t="shared" si="17"/>
        <v>10_1</v>
      </c>
      <c r="F25" s="36">
        <v>9.99</v>
      </c>
      <c r="G25" s="31"/>
      <c r="H25" s="35">
        <v>10</v>
      </c>
      <c r="I25" s="31">
        <v>2</v>
      </c>
      <c r="J25" s="31">
        <v>3</v>
      </c>
      <c r="K25" s="31">
        <f t="shared" si="0"/>
        <v>2</v>
      </c>
      <c r="L25" s="31" t="str">
        <f t="shared" si="1"/>
        <v>10_2</v>
      </c>
      <c r="M25" s="36">
        <v>10.53</v>
      </c>
      <c r="N25" s="4"/>
      <c r="O25" s="35">
        <v>10</v>
      </c>
      <c r="P25" s="31">
        <v>2</v>
      </c>
      <c r="Q25" s="31">
        <v>3</v>
      </c>
      <c r="R25" s="31">
        <f t="shared" si="2"/>
        <v>2</v>
      </c>
      <c r="S25" s="31" t="str">
        <f t="shared" si="3"/>
        <v>10_2</v>
      </c>
      <c r="T25" s="36">
        <v>10.85</v>
      </c>
      <c r="U25" s="15"/>
      <c r="V25" s="35">
        <v>10</v>
      </c>
      <c r="W25" s="31">
        <v>2</v>
      </c>
      <c r="X25" s="31">
        <v>3</v>
      </c>
      <c r="Y25" s="31">
        <f t="shared" si="4"/>
        <v>2</v>
      </c>
      <c r="Z25" s="31" t="str">
        <f t="shared" si="5"/>
        <v>10_2</v>
      </c>
      <c r="AA25" s="31" t="s">
        <v>339</v>
      </c>
      <c r="AB25" s="15"/>
      <c r="AC25" s="35">
        <v>10</v>
      </c>
      <c r="AD25" s="31">
        <v>2</v>
      </c>
      <c r="AE25" s="31">
        <v>3</v>
      </c>
      <c r="AF25" s="31">
        <f t="shared" si="6"/>
        <v>2</v>
      </c>
      <c r="AG25" s="31" t="str">
        <f t="shared" si="7"/>
        <v>10_2</v>
      </c>
      <c r="AH25" s="31" t="s">
        <v>339</v>
      </c>
      <c r="AI25" s="15"/>
      <c r="AJ25" s="35">
        <v>10</v>
      </c>
      <c r="AK25" s="31">
        <v>2</v>
      </c>
      <c r="AL25" s="31">
        <v>3</v>
      </c>
      <c r="AM25" s="31">
        <f t="shared" si="8"/>
        <v>2</v>
      </c>
      <c r="AN25" s="31" t="str">
        <f t="shared" si="9"/>
        <v>10_2</v>
      </c>
      <c r="AO25" s="31" t="s">
        <v>339</v>
      </c>
      <c r="AP25" s="373"/>
      <c r="AQ25" s="35">
        <v>10</v>
      </c>
      <c r="AR25" s="31">
        <v>2</v>
      </c>
      <c r="AS25" s="31">
        <v>3</v>
      </c>
      <c r="AT25" s="31">
        <f t="shared" si="10"/>
        <v>2</v>
      </c>
      <c r="AU25" s="31" t="str">
        <f t="shared" si="11"/>
        <v>10_2</v>
      </c>
      <c r="AV25" s="31" t="s">
        <v>339</v>
      </c>
      <c r="AW25" s="336"/>
      <c r="AX25" s="35">
        <v>10</v>
      </c>
      <c r="AY25" s="31">
        <v>2</v>
      </c>
      <c r="AZ25" s="31">
        <v>3</v>
      </c>
      <c r="BA25" s="31">
        <f t="shared" si="12"/>
        <v>2</v>
      </c>
      <c r="BB25" s="31" t="str">
        <f t="shared" si="13"/>
        <v>10_2</v>
      </c>
      <c r="BC25" s="31" t="s">
        <v>339</v>
      </c>
      <c r="BD25" s="31"/>
      <c r="BE25" s="419">
        <v>10</v>
      </c>
      <c r="BF25" s="31">
        <v>2</v>
      </c>
      <c r="BG25" s="31">
        <v>3</v>
      </c>
      <c r="BH25" s="31">
        <f t="shared" si="18"/>
        <v>2</v>
      </c>
      <c r="BI25" s="31" t="str">
        <f t="shared" si="19"/>
        <v>10_2</v>
      </c>
      <c r="BJ25" s="31" t="s">
        <v>339</v>
      </c>
      <c r="BK25" s="31"/>
      <c r="BL25" s="422">
        <v>10</v>
      </c>
      <c r="BM25" s="31">
        <v>2</v>
      </c>
      <c r="BN25" s="31">
        <v>3</v>
      </c>
      <c r="BO25" s="31">
        <v>2</v>
      </c>
      <c r="BP25" s="31" t="s">
        <v>413</v>
      </c>
      <c r="BQ25" s="31" t="s">
        <v>339</v>
      </c>
      <c r="BR25" s="31"/>
      <c r="BS25" s="35">
        <v>10</v>
      </c>
      <c r="BT25" s="31">
        <v>2</v>
      </c>
      <c r="BU25" s="31">
        <v>3</v>
      </c>
      <c r="BV25" s="31">
        <f t="shared" si="14"/>
        <v>2</v>
      </c>
      <c r="BW25" s="31" t="str">
        <f t="shared" si="15"/>
        <v>10_2</v>
      </c>
      <c r="BX25" s="33" t="str">
        <f>INDEX($BC$17:$BC$237,MATCH(BW25,$BB$17:$BB$237,0))</f>
        <v>vervalt</v>
      </c>
      <c r="BY25" s="33" t="str">
        <f t="shared" si="21"/>
        <v>vervalt</v>
      </c>
      <c r="BZ25" s="33" t="str">
        <f t="shared" si="22"/>
        <v>vervalt</v>
      </c>
      <c r="CA25" s="322" t="str">
        <f t="shared" si="23"/>
        <v>vervalt</v>
      </c>
      <c r="CB25" s="4"/>
      <c r="CC25" s="4"/>
      <c r="CD25" s="4"/>
      <c r="CE25" s="4"/>
      <c r="CF25" s="5"/>
    </row>
    <row r="26" spans="1:85" ht="10.5" x14ac:dyDescent="0.15">
      <c r="A26" s="31">
        <v>10</v>
      </c>
      <c r="B26" s="31">
        <v>2</v>
      </c>
      <c r="C26" s="31">
        <v>3</v>
      </c>
      <c r="D26" s="31">
        <f t="shared" si="16"/>
        <v>2</v>
      </c>
      <c r="E26" s="31" t="str">
        <f t="shared" si="17"/>
        <v>10_2</v>
      </c>
      <c r="F26" s="36">
        <v>10.17</v>
      </c>
      <c r="G26" s="31"/>
      <c r="H26" s="35">
        <v>10</v>
      </c>
      <c r="I26" s="31">
        <v>3</v>
      </c>
      <c r="J26" s="31">
        <v>4</v>
      </c>
      <c r="K26" s="31">
        <f t="shared" si="0"/>
        <v>3</v>
      </c>
      <c r="L26" s="31" t="str">
        <f t="shared" si="1"/>
        <v>10_3</v>
      </c>
      <c r="M26" s="36">
        <v>10.94</v>
      </c>
      <c r="N26" s="4"/>
      <c r="O26" s="35">
        <v>10</v>
      </c>
      <c r="P26" s="31">
        <v>3</v>
      </c>
      <c r="Q26" s="31">
        <v>4</v>
      </c>
      <c r="R26" s="31">
        <f t="shared" si="2"/>
        <v>3</v>
      </c>
      <c r="S26" s="31" t="str">
        <f t="shared" si="3"/>
        <v>10_3</v>
      </c>
      <c r="T26" s="36">
        <v>11.27</v>
      </c>
      <c r="U26" s="15"/>
      <c r="V26" s="35">
        <v>10</v>
      </c>
      <c r="W26" s="31">
        <v>3</v>
      </c>
      <c r="X26" s="31">
        <v>4</v>
      </c>
      <c r="Y26" s="31">
        <f t="shared" si="4"/>
        <v>3</v>
      </c>
      <c r="Z26" s="31" t="str">
        <f t="shared" si="5"/>
        <v>10_3</v>
      </c>
      <c r="AA26" s="31" t="s">
        <v>339</v>
      </c>
      <c r="AB26" s="15"/>
      <c r="AC26" s="35">
        <v>10</v>
      </c>
      <c r="AD26" s="31">
        <v>3</v>
      </c>
      <c r="AE26" s="31">
        <v>4</v>
      </c>
      <c r="AF26" s="31">
        <f t="shared" si="6"/>
        <v>3</v>
      </c>
      <c r="AG26" s="31" t="str">
        <f t="shared" si="7"/>
        <v>10_3</v>
      </c>
      <c r="AH26" s="31" t="s">
        <v>339</v>
      </c>
      <c r="AI26" s="15"/>
      <c r="AJ26" s="35">
        <v>10</v>
      </c>
      <c r="AK26" s="31">
        <v>3</v>
      </c>
      <c r="AL26" s="31">
        <v>4</v>
      </c>
      <c r="AM26" s="31">
        <f t="shared" si="8"/>
        <v>3</v>
      </c>
      <c r="AN26" s="31" t="str">
        <f t="shared" si="9"/>
        <v>10_3</v>
      </c>
      <c r="AO26" s="31" t="s">
        <v>339</v>
      </c>
      <c r="AP26" s="373"/>
      <c r="AQ26" s="35">
        <v>10</v>
      </c>
      <c r="AR26" s="31">
        <v>3</v>
      </c>
      <c r="AS26" s="31">
        <v>4</v>
      </c>
      <c r="AT26" s="31">
        <f t="shared" si="10"/>
        <v>3</v>
      </c>
      <c r="AU26" s="31" t="str">
        <f t="shared" si="11"/>
        <v>10_3</v>
      </c>
      <c r="AV26" s="31" t="s">
        <v>339</v>
      </c>
      <c r="AW26" s="336"/>
      <c r="AX26" s="35">
        <v>10</v>
      </c>
      <c r="AY26" s="31">
        <v>3</v>
      </c>
      <c r="AZ26" s="31">
        <v>4</v>
      </c>
      <c r="BA26" s="31">
        <f t="shared" si="12"/>
        <v>3</v>
      </c>
      <c r="BB26" s="31" t="str">
        <f t="shared" si="13"/>
        <v>10_3</v>
      </c>
      <c r="BC26" s="31" t="s">
        <v>339</v>
      </c>
      <c r="BD26" s="31"/>
      <c r="BE26" s="419">
        <v>10</v>
      </c>
      <c r="BF26" s="31">
        <v>3</v>
      </c>
      <c r="BG26" s="31">
        <v>4</v>
      </c>
      <c r="BH26" s="31">
        <f t="shared" si="18"/>
        <v>3</v>
      </c>
      <c r="BI26" s="31" t="str">
        <f t="shared" si="19"/>
        <v>10_3</v>
      </c>
      <c r="BJ26" s="31" t="s">
        <v>339</v>
      </c>
      <c r="BK26" s="31"/>
      <c r="BL26" s="422">
        <v>10</v>
      </c>
      <c r="BM26" s="31">
        <v>3</v>
      </c>
      <c r="BN26" s="31">
        <v>4</v>
      </c>
      <c r="BO26" s="31">
        <v>3</v>
      </c>
      <c r="BP26" s="31" t="s">
        <v>414</v>
      </c>
      <c r="BQ26" s="31" t="s">
        <v>339</v>
      </c>
      <c r="BR26" s="31"/>
      <c r="BS26" s="35">
        <v>10</v>
      </c>
      <c r="BT26" s="31">
        <v>3</v>
      </c>
      <c r="BU26" s="31">
        <v>4</v>
      </c>
      <c r="BV26" s="31">
        <f t="shared" si="14"/>
        <v>3</v>
      </c>
      <c r="BW26" s="31" t="str">
        <f t="shared" si="15"/>
        <v>10_3</v>
      </c>
      <c r="BX26" s="33" t="str">
        <f t="shared" si="20"/>
        <v>vervalt</v>
      </c>
      <c r="BY26" s="33" t="str">
        <f t="shared" si="21"/>
        <v>vervalt</v>
      </c>
      <c r="BZ26" s="33" t="str">
        <f t="shared" si="22"/>
        <v>vervalt</v>
      </c>
      <c r="CA26" s="322" t="str">
        <f t="shared" si="23"/>
        <v>vervalt</v>
      </c>
      <c r="CB26" s="4"/>
      <c r="CC26" s="4"/>
      <c r="CD26" s="4"/>
      <c r="CE26" s="4"/>
      <c r="CF26" s="5"/>
    </row>
    <row r="27" spans="1:85" ht="10.5" x14ac:dyDescent="0.15">
      <c r="A27" s="31">
        <v>10</v>
      </c>
      <c r="B27" s="31">
        <v>3</v>
      </c>
      <c r="C27" s="31">
        <v>4</v>
      </c>
      <c r="D27" s="31">
        <f t="shared" si="16"/>
        <v>3</v>
      </c>
      <c r="E27" s="31" t="str">
        <f t="shared" si="17"/>
        <v>10_3</v>
      </c>
      <c r="F27" s="36">
        <v>10.57</v>
      </c>
      <c r="G27" s="31"/>
      <c r="H27" s="35">
        <v>10</v>
      </c>
      <c r="I27" s="31">
        <v>4</v>
      </c>
      <c r="J27" s="31">
        <v>5</v>
      </c>
      <c r="K27" s="31">
        <f t="shared" si="0"/>
        <v>4</v>
      </c>
      <c r="L27" s="31" t="str">
        <f t="shared" si="1"/>
        <v>10_4</v>
      </c>
      <c r="M27" s="36">
        <v>11.34</v>
      </c>
      <c r="N27" s="17"/>
      <c r="O27" s="35">
        <v>10</v>
      </c>
      <c r="P27" s="31">
        <v>4</v>
      </c>
      <c r="Q27" s="31">
        <v>5</v>
      </c>
      <c r="R27" s="31">
        <f t="shared" si="2"/>
        <v>4</v>
      </c>
      <c r="S27" s="31" t="str">
        <f t="shared" si="3"/>
        <v>10_4</v>
      </c>
      <c r="T27" s="36">
        <v>11.68</v>
      </c>
      <c r="U27" s="15"/>
      <c r="V27" s="35">
        <v>10</v>
      </c>
      <c r="W27" s="31">
        <v>4</v>
      </c>
      <c r="X27" s="31">
        <v>5</v>
      </c>
      <c r="Y27" s="31">
        <f t="shared" si="4"/>
        <v>4</v>
      </c>
      <c r="Z27" s="31" t="str">
        <f t="shared" si="5"/>
        <v>10_4</v>
      </c>
      <c r="AA27" s="31" t="s">
        <v>339</v>
      </c>
      <c r="AB27" s="15"/>
      <c r="AC27" s="35">
        <v>10</v>
      </c>
      <c r="AD27" s="31">
        <v>4</v>
      </c>
      <c r="AE27" s="31">
        <v>5</v>
      </c>
      <c r="AF27" s="31">
        <f t="shared" si="6"/>
        <v>4</v>
      </c>
      <c r="AG27" s="31" t="str">
        <f t="shared" si="7"/>
        <v>10_4</v>
      </c>
      <c r="AH27" s="31" t="s">
        <v>339</v>
      </c>
      <c r="AI27" s="15"/>
      <c r="AJ27" s="35">
        <v>10</v>
      </c>
      <c r="AK27" s="31">
        <v>4</v>
      </c>
      <c r="AL27" s="31">
        <v>5</v>
      </c>
      <c r="AM27" s="31">
        <f t="shared" si="8"/>
        <v>4</v>
      </c>
      <c r="AN27" s="31" t="str">
        <f t="shared" si="9"/>
        <v>10_4</v>
      </c>
      <c r="AO27" s="31" t="s">
        <v>339</v>
      </c>
      <c r="AP27" s="373"/>
      <c r="AQ27" s="35">
        <v>10</v>
      </c>
      <c r="AR27" s="31">
        <v>4</v>
      </c>
      <c r="AS27" s="31">
        <v>5</v>
      </c>
      <c r="AT27" s="31">
        <f t="shared" si="10"/>
        <v>4</v>
      </c>
      <c r="AU27" s="31" t="str">
        <f t="shared" si="11"/>
        <v>10_4</v>
      </c>
      <c r="AV27" s="31" t="s">
        <v>339</v>
      </c>
      <c r="AW27" s="336"/>
      <c r="AX27" s="35">
        <v>10</v>
      </c>
      <c r="AY27" s="31">
        <v>4</v>
      </c>
      <c r="AZ27" s="31">
        <v>5</v>
      </c>
      <c r="BA27" s="31">
        <f t="shared" si="12"/>
        <v>4</v>
      </c>
      <c r="BB27" s="31" t="str">
        <f t="shared" si="13"/>
        <v>10_4</v>
      </c>
      <c r="BC27" s="31" t="s">
        <v>339</v>
      </c>
      <c r="BD27" s="31"/>
      <c r="BE27" s="419">
        <v>10</v>
      </c>
      <c r="BF27" s="31">
        <v>4</v>
      </c>
      <c r="BG27" s="31">
        <v>5</v>
      </c>
      <c r="BH27" s="31">
        <f t="shared" si="18"/>
        <v>4</v>
      </c>
      <c r="BI27" s="31" t="str">
        <f t="shared" si="19"/>
        <v>10_4</v>
      </c>
      <c r="BJ27" s="31" t="s">
        <v>339</v>
      </c>
      <c r="BK27" s="31"/>
      <c r="BL27" s="422">
        <v>10</v>
      </c>
      <c r="BM27" s="31">
        <v>4</v>
      </c>
      <c r="BN27" s="31">
        <v>5</v>
      </c>
      <c r="BO27" s="31">
        <v>4</v>
      </c>
      <c r="BP27" s="31" t="s">
        <v>415</v>
      </c>
      <c r="BQ27" s="31" t="s">
        <v>339</v>
      </c>
      <c r="BR27" s="31"/>
      <c r="BS27" s="35">
        <v>10</v>
      </c>
      <c r="BT27" s="31">
        <v>4</v>
      </c>
      <c r="BU27" s="31">
        <v>5</v>
      </c>
      <c r="BV27" s="31">
        <f t="shared" si="14"/>
        <v>4</v>
      </c>
      <c r="BW27" s="31" t="str">
        <f t="shared" si="15"/>
        <v>10_4</v>
      </c>
      <c r="BX27" s="33" t="str">
        <f t="shared" si="20"/>
        <v>vervalt</v>
      </c>
      <c r="BY27" s="33" t="str">
        <f t="shared" si="21"/>
        <v>vervalt</v>
      </c>
      <c r="BZ27" s="33" t="str">
        <f t="shared" si="22"/>
        <v>vervalt</v>
      </c>
      <c r="CA27" s="322" t="str">
        <f t="shared" si="23"/>
        <v>vervalt</v>
      </c>
      <c r="CB27" s="21"/>
      <c r="CC27" s="4"/>
      <c r="CD27" s="4"/>
      <c r="CE27" s="17"/>
      <c r="CF27" s="56"/>
      <c r="CG27" s="19"/>
    </row>
    <row r="28" spans="1:85" ht="10.5" x14ac:dyDescent="0.15">
      <c r="A28" s="31">
        <v>10</v>
      </c>
      <c r="B28" s="31">
        <v>4</v>
      </c>
      <c r="C28" s="31">
        <v>5</v>
      </c>
      <c r="D28" s="31">
        <f t="shared" si="16"/>
        <v>4</v>
      </c>
      <c r="E28" s="31" t="str">
        <f t="shared" si="17"/>
        <v>10_4</v>
      </c>
      <c r="F28" s="36">
        <v>10.96</v>
      </c>
      <c r="G28" s="31"/>
      <c r="H28" s="31">
        <v>15</v>
      </c>
      <c r="I28" s="31" t="s">
        <v>346</v>
      </c>
      <c r="J28" s="31">
        <v>3</v>
      </c>
      <c r="K28" s="31" t="str">
        <f t="shared" si="0"/>
        <v>Aanloopperiodiek_0</v>
      </c>
      <c r="L28" s="31" t="str">
        <f t="shared" si="1"/>
        <v>15_Aanloopperiodiek_0</v>
      </c>
      <c r="M28" s="36">
        <v>10.53</v>
      </c>
      <c r="N28" s="3"/>
      <c r="O28" s="31">
        <v>15</v>
      </c>
      <c r="P28" s="31" t="s">
        <v>346</v>
      </c>
      <c r="Q28" s="31">
        <v>3</v>
      </c>
      <c r="R28" s="31" t="str">
        <f t="shared" si="2"/>
        <v>Aanloopperiodiek_0</v>
      </c>
      <c r="S28" s="31" t="str">
        <f t="shared" si="3"/>
        <v>15_Aanloopperiodiek_0</v>
      </c>
      <c r="T28" s="36">
        <v>10.85</v>
      </c>
      <c r="U28" s="3"/>
      <c r="V28" s="31">
        <v>15</v>
      </c>
      <c r="W28" s="31" t="s">
        <v>346</v>
      </c>
      <c r="X28" s="31">
        <v>3</v>
      </c>
      <c r="Y28" s="31" t="str">
        <f t="shared" si="4"/>
        <v>Aanloopperiodiek_0</v>
      </c>
      <c r="Z28" s="31" t="str">
        <f t="shared" si="5"/>
        <v>15_Aanloopperiodiek_0</v>
      </c>
      <c r="AA28" s="31" t="s">
        <v>339</v>
      </c>
      <c r="AB28" s="3"/>
      <c r="AC28" s="31">
        <v>15</v>
      </c>
      <c r="AD28" s="31" t="s">
        <v>346</v>
      </c>
      <c r="AE28" s="31">
        <v>3</v>
      </c>
      <c r="AF28" s="31" t="str">
        <f t="shared" si="6"/>
        <v>Aanloopperiodiek_0</v>
      </c>
      <c r="AG28" s="31" t="str">
        <f t="shared" si="7"/>
        <v>15_Aanloopperiodiek_0</v>
      </c>
      <c r="AH28" s="31" t="s">
        <v>339</v>
      </c>
      <c r="AI28" s="3"/>
      <c r="AJ28" s="31">
        <v>15</v>
      </c>
      <c r="AK28" s="31" t="s">
        <v>346</v>
      </c>
      <c r="AL28" s="31">
        <v>3</v>
      </c>
      <c r="AM28" s="31" t="str">
        <f t="shared" si="8"/>
        <v>Aanloopperiodiek_0</v>
      </c>
      <c r="AN28" s="31" t="str">
        <f t="shared" si="9"/>
        <v>15_Aanloopperiodiek_0</v>
      </c>
      <c r="AO28" s="31" t="s">
        <v>339</v>
      </c>
      <c r="AP28" s="373"/>
      <c r="AQ28" s="31">
        <v>15</v>
      </c>
      <c r="AR28" s="31" t="s">
        <v>346</v>
      </c>
      <c r="AS28" s="31">
        <v>3</v>
      </c>
      <c r="AT28" s="31" t="str">
        <f t="shared" si="10"/>
        <v>Aanloopperiodiek_0</v>
      </c>
      <c r="AU28" s="31" t="str">
        <f t="shared" si="11"/>
        <v>15_Aanloopperiodiek_0</v>
      </c>
      <c r="AV28" s="31" t="s">
        <v>339</v>
      </c>
      <c r="AW28" s="336"/>
      <c r="AX28" s="31">
        <v>15</v>
      </c>
      <c r="AY28" s="31" t="s">
        <v>346</v>
      </c>
      <c r="AZ28" s="31">
        <v>3</v>
      </c>
      <c r="BA28" s="31" t="str">
        <f t="shared" si="12"/>
        <v>Aanloopperiodiek_0</v>
      </c>
      <c r="BB28" s="31" t="str">
        <f t="shared" si="13"/>
        <v>15_Aanloopperiodiek_0</v>
      </c>
      <c r="BC28" s="31" t="s">
        <v>339</v>
      </c>
      <c r="BD28" s="31"/>
      <c r="BE28" s="31">
        <v>15</v>
      </c>
      <c r="BF28" s="31" t="s">
        <v>346</v>
      </c>
      <c r="BG28" s="31">
        <v>3</v>
      </c>
      <c r="BH28" s="31" t="str">
        <f t="shared" si="18"/>
        <v>Aanloopperiodiek_0</v>
      </c>
      <c r="BI28" s="31" t="str">
        <f t="shared" si="19"/>
        <v>15_Aanloopperiodiek_0</v>
      </c>
      <c r="BJ28" s="31" t="s">
        <v>339</v>
      </c>
      <c r="BK28" s="31"/>
      <c r="BL28" s="31">
        <v>15</v>
      </c>
      <c r="BM28" s="31" t="s">
        <v>346</v>
      </c>
      <c r="BN28" s="31">
        <v>3</v>
      </c>
      <c r="BO28" s="31" t="s">
        <v>346</v>
      </c>
      <c r="BP28" s="31" t="s">
        <v>416</v>
      </c>
      <c r="BQ28" s="31" t="s">
        <v>339</v>
      </c>
      <c r="BR28" s="31"/>
      <c r="BS28" s="31">
        <v>15</v>
      </c>
      <c r="BT28" s="31" t="s">
        <v>346</v>
      </c>
      <c r="BU28" s="31">
        <v>3</v>
      </c>
      <c r="BV28" s="31" t="str">
        <f t="shared" si="14"/>
        <v>Aanloopperiodiek_0</v>
      </c>
      <c r="BW28" s="31" t="str">
        <f t="shared" si="15"/>
        <v>15_Aanloopperiodiek_0</v>
      </c>
      <c r="BX28" s="33" t="str">
        <f t="shared" si="20"/>
        <v>vervalt</v>
      </c>
      <c r="BY28" s="33" t="str">
        <f t="shared" si="21"/>
        <v>vervalt</v>
      </c>
      <c r="BZ28" s="33" t="str">
        <f t="shared" si="22"/>
        <v>vervalt</v>
      </c>
      <c r="CA28" s="322" t="str">
        <f t="shared" si="23"/>
        <v>vervalt</v>
      </c>
      <c r="CB28" s="52"/>
      <c r="CC28" s="53"/>
      <c r="CD28" s="53"/>
      <c r="CE28" s="3"/>
      <c r="CF28" s="57"/>
      <c r="CG28" s="20"/>
    </row>
    <row r="29" spans="1:85" ht="10.5" x14ac:dyDescent="0.15">
      <c r="A29" s="31">
        <v>15</v>
      </c>
      <c r="B29" s="31" t="s">
        <v>346</v>
      </c>
      <c r="C29" s="31">
        <v>3</v>
      </c>
      <c r="D29" s="31" t="str">
        <f t="shared" si="16"/>
        <v>Aanloopperiodiek_0</v>
      </c>
      <c r="E29" s="31" t="str">
        <f t="shared" si="17"/>
        <v>15_Aanloopperiodiek_0</v>
      </c>
      <c r="F29" s="36">
        <v>10.17</v>
      </c>
      <c r="G29" s="31"/>
      <c r="H29" s="31">
        <v>15</v>
      </c>
      <c r="I29" s="31" t="s">
        <v>347</v>
      </c>
      <c r="J29" s="31">
        <v>4</v>
      </c>
      <c r="K29" s="31" t="str">
        <f t="shared" si="0"/>
        <v>Aanloopperiodiek_1</v>
      </c>
      <c r="L29" s="31" t="str">
        <f t="shared" si="1"/>
        <v>15_Aanloopperiodiek_1</v>
      </c>
      <c r="M29" s="36">
        <v>10.94</v>
      </c>
      <c r="N29" s="15"/>
      <c r="O29" s="31">
        <v>15</v>
      </c>
      <c r="P29" s="31" t="s">
        <v>347</v>
      </c>
      <c r="Q29" s="31">
        <v>4</v>
      </c>
      <c r="R29" s="31" t="str">
        <f t="shared" si="2"/>
        <v>Aanloopperiodiek_1</v>
      </c>
      <c r="S29" s="31" t="str">
        <f t="shared" si="3"/>
        <v>15_Aanloopperiodiek_1</v>
      </c>
      <c r="T29" s="36">
        <v>11.27</v>
      </c>
      <c r="U29" s="15"/>
      <c r="V29" s="31">
        <v>15</v>
      </c>
      <c r="W29" s="31" t="s">
        <v>347</v>
      </c>
      <c r="X29" s="31">
        <v>4</v>
      </c>
      <c r="Y29" s="31" t="str">
        <f t="shared" si="4"/>
        <v>Aanloopperiodiek_1</v>
      </c>
      <c r="Z29" s="31" t="str">
        <f t="shared" si="5"/>
        <v>15_Aanloopperiodiek_1</v>
      </c>
      <c r="AA29" s="31" t="s">
        <v>339</v>
      </c>
      <c r="AB29" s="15"/>
      <c r="AC29" s="31">
        <v>15</v>
      </c>
      <c r="AD29" s="31" t="s">
        <v>347</v>
      </c>
      <c r="AE29" s="31">
        <v>4</v>
      </c>
      <c r="AF29" s="31" t="str">
        <f t="shared" si="6"/>
        <v>Aanloopperiodiek_1</v>
      </c>
      <c r="AG29" s="31" t="str">
        <f t="shared" si="7"/>
        <v>15_Aanloopperiodiek_1</v>
      </c>
      <c r="AH29" s="31" t="s">
        <v>339</v>
      </c>
      <c r="AI29" s="15"/>
      <c r="AJ29" s="31">
        <v>15</v>
      </c>
      <c r="AK29" s="31" t="s">
        <v>347</v>
      </c>
      <c r="AL29" s="31">
        <v>4</v>
      </c>
      <c r="AM29" s="31" t="str">
        <f t="shared" si="8"/>
        <v>Aanloopperiodiek_1</v>
      </c>
      <c r="AN29" s="31" t="str">
        <f t="shared" si="9"/>
        <v>15_Aanloopperiodiek_1</v>
      </c>
      <c r="AO29" s="31" t="s">
        <v>339</v>
      </c>
      <c r="AP29" s="373"/>
      <c r="AQ29" s="31">
        <v>15</v>
      </c>
      <c r="AR29" s="31" t="s">
        <v>347</v>
      </c>
      <c r="AS29" s="31">
        <v>4</v>
      </c>
      <c r="AT29" s="31" t="str">
        <f t="shared" si="10"/>
        <v>Aanloopperiodiek_1</v>
      </c>
      <c r="AU29" s="31" t="str">
        <f t="shared" si="11"/>
        <v>15_Aanloopperiodiek_1</v>
      </c>
      <c r="AV29" s="31" t="s">
        <v>339</v>
      </c>
      <c r="AW29" s="336"/>
      <c r="AX29" s="31">
        <v>15</v>
      </c>
      <c r="AY29" s="31" t="s">
        <v>347</v>
      </c>
      <c r="AZ29" s="31">
        <v>4</v>
      </c>
      <c r="BA29" s="31" t="str">
        <f t="shared" si="12"/>
        <v>Aanloopperiodiek_1</v>
      </c>
      <c r="BB29" s="31" t="str">
        <f t="shared" si="13"/>
        <v>15_Aanloopperiodiek_1</v>
      </c>
      <c r="BC29" s="31" t="s">
        <v>339</v>
      </c>
      <c r="BD29" s="31"/>
      <c r="BE29" s="31">
        <v>15</v>
      </c>
      <c r="BF29" s="31" t="s">
        <v>347</v>
      </c>
      <c r="BG29" s="31">
        <v>4</v>
      </c>
      <c r="BH29" s="31" t="str">
        <f t="shared" si="18"/>
        <v>Aanloopperiodiek_1</v>
      </c>
      <c r="BI29" s="31" t="str">
        <f t="shared" si="19"/>
        <v>15_Aanloopperiodiek_1</v>
      </c>
      <c r="BJ29" s="31" t="s">
        <v>339</v>
      </c>
      <c r="BK29" s="31"/>
      <c r="BL29" s="31">
        <v>15</v>
      </c>
      <c r="BM29" s="31" t="s">
        <v>347</v>
      </c>
      <c r="BN29" s="31">
        <v>4</v>
      </c>
      <c r="BO29" s="31" t="s">
        <v>347</v>
      </c>
      <c r="BP29" s="31" t="s">
        <v>417</v>
      </c>
      <c r="BQ29" s="31" t="s">
        <v>339</v>
      </c>
      <c r="BR29" s="31"/>
      <c r="BS29" s="31">
        <v>15</v>
      </c>
      <c r="BT29" s="31" t="s">
        <v>347</v>
      </c>
      <c r="BU29" s="31">
        <v>4</v>
      </c>
      <c r="BV29" s="31" t="str">
        <f t="shared" si="14"/>
        <v>Aanloopperiodiek_1</v>
      </c>
      <c r="BW29" s="31" t="str">
        <f t="shared" si="15"/>
        <v>15_Aanloopperiodiek_1</v>
      </c>
      <c r="BX29" s="33" t="str">
        <f t="shared" si="20"/>
        <v>vervalt</v>
      </c>
      <c r="BY29" s="33" t="str">
        <f t="shared" si="21"/>
        <v>vervalt</v>
      </c>
      <c r="BZ29" s="33" t="str">
        <f t="shared" si="22"/>
        <v>vervalt</v>
      </c>
      <c r="CA29" s="322" t="str">
        <f t="shared" si="23"/>
        <v>vervalt</v>
      </c>
      <c r="CB29" s="50"/>
      <c r="CC29" s="4"/>
      <c r="CD29" s="4"/>
      <c r="CE29" s="3"/>
      <c r="CF29" s="55"/>
      <c r="CG29" s="16"/>
    </row>
    <row r="30" spans="1:85" ht="10.5" x14ac:dyDescent="0.15">
      <c r="A30" s="31">
        <v>15</v>
      </c>
      <c r="B30" s="31" t="s">
        <v>347</v>
      </c>
      <c r="C30" s="31">
        <v>4</v>
      </c>
      <c r="D30" s="31" t="str">
        <f t="shared" si="16"/>
        <v>Aanloopperiodiek_1</v>
      </c>
      <c r="E30" s="31" t="str">
        <f t="shared" si="17"/>
        <v>15_Aanloopperiodiek_1</v>
      </c>
      <c r="F30" s="36">
        <v>10.57</v>
      </c>
      <c r="G30" s="31"/>
      <c r="H30" s="31">
        <v>15</v>
      </c>
      <c r="I30" s="31">
        <v>0</v>
      </c>
      <c r="J30" s="31">
        <v>5</v>
      </c>
      <c r="K30" s="31">
        <f t="shared" si="0"/>
        <v>0</v>
      </c>
      <c r="L30" s="31" t="str">
        <f t="shared" si="1"/>
        <v>15_0</v>
      </c>
      <c r="M30" s="36">
        <v>11.34</v>
      </c>
      <c r="N30" s="15"/>
      <c r="O30" s="31">
        <v>15</v>
      </c>
      <c r="P30" s="31">
        <v>0</v>
      </c>
      <c r="Q30" s="31">
        <v>5</v>
      </c>
      <c r="R30" s="31">
        <f t="shared" si="2"/>
        <v>0</v>
      </c>
      <c r="S30" s="31" t="str">
        <f t="shared" si="3"/>
        <v>15_0</v>
      </c>
      <c r="T30" s="36">
        <v>11.68</v>
      </c>
      <c r="U30" s="15"/>
      <c r="V30" s="31">
        <v>15</v>
      </c>
      <c r="W30" s="31">
        <v>0</v>
      </c>
      <c r="X30" s="31">
        <v>5</v>
      </c>
      <c r="Y30" s="31">
        <f t="shared" si="4"/>
        <v>0</v>
      </c>
      <c r="Z30" s="31" t="str">
        <f t="shared" si="5"/>
        <v>15_0</v>
      </c>
      <c r="AA30" s="36">
        <v>12.1</v>
      </c>
      <c r="AB30" s="374"/>
      <c r="AC30" s="31">
        <v>15</v>
      </c>
      <c r="AD30" s="31">
        <v>0</v>
      </c>
      <c r="AE30" s="31">
        <v>5</v>
      </c>
      <c r="AF30" s="31">
        <f t="shared" si="6"/>
        <v>0</v>
      </c>
      <c r="AG30" s="31" t="str">
        <f t="shared" si="7"/>
        <v>15_0</v>
      </c>
      <c r="AH30" s="31">
        <v>12.5</v>
      </c>
      <c r="AI30" s="374"/>
      <c r="AJ30" s="31">
        <v>15</v>
      </c>
      <c r="AK30" s="31">
        <v>0</v>
      </c>
      <c r="AL30" s="31">
        <v>5</v>
      </c>
      <c r="AM30" s="31">
        <f t="shared" si="8"/>
        <v>0</v>
      </c>
      <c r="AN30" s="31" t="str">
        <f t="shared" si="9"/>
        <v>15_0</v>
      </c>
      <c r="AO30" s="31">
        <v>13.3</v>
      </c>
      <c r="AP30" s="373"/>
      <c r="AQ30" s="31">
        <v>15</v>
      </c>
      <c r="AR30" s="31">
        <v>0</v>
      </c>
      <c r="AS30" s="31">
        <v>5</v>
      </c>
      <c r="AT30" s="31">
        <f t="shared" si="10"/>
        <v>0</v>
      </c>
      <c r="AU30" s="31" t="str">
        <f t="shared" si="11"/>
        <v>15_0</v>
      </c>
      <c r="AV30" s="31">
        <v>13.78</v>
      </c>
      <c r="AW30" s="336"/>
      <c r="AX30" s="31">
        <v>15</v>
      </c>
      <c r="AY30" s="31">
        <v>0</v>
      </c>
      <c r="AZ30" s="31">
        <v>5</v>
      </c>
      <c r="BA30" s="31">
        <f t="shared" si="12"/>
        <v>0</v>
      </c>
      <c r="BB30" s="31" t="str">
        <f t="shared" si="13"/>
        <v>15_0</v>
      </c>
      <c r="BC30" s="31">
        <v>14.26</v>
      </c>
      <c r="BD30" s="31"/>
      <c r="BE30" s="31">
        <v>15</v>
      </c>
      <c r="BF30" s="31">
        <v>0</v>
      </c>
      <c r="BG30" s="31">
        <v>5</v>
      </c>
      <c r="BH30" s="31">
        <f t="shared" si="18"/>
        <v>0</v>
      </c>
      <c r="BI30" s="31" t="str">
        <f t="shared" si="19"/>
        <v>15_0</v>
      </c>
      <c r="BJ30" s="31">
        <v>14.83</v>
      </c>
      <c r="BK30" s="31"/>
      <c r="BL30" s="31">
        <v>15</v>
      </c>
      <c r="BM30" s="31">
        <v>0</v>
      </c>
      <c r="BN30" s="31">
        <v>5</v>
      </c>
      <c r="BO30" s="31">
        <v>0</v>
      </c>
      <c r="BP30" s="31" t="s">
        <v>418</v>
      </c>
      <c r="BQ30" s="31">
        <v>15.35</v>
      </c>
      <c r="BR30" s="31"/>
      <c r="BS30" s="31">
        <v>15</v>
      </c>
      <c r="BT30" s="31">
        <v>0</v>
      </c>
      <c r="BU30" s="31">
        <v>5</v>
      </c>
      <c r="BV30" s="31">
        <f t="shared" si="14"/>
        <v>0</v>
      </c>
      <c r="BW30" s="31" t="str">
        <f t="shared" si="15"/>
        <v>15_0</v>
      </c>
      <c r="BX30" s="33">
        <f>INDEX($BC$17:$BC$237,MATCH(BW30,$BB$17:$BB$237,0))</f>
        <v>14.26</v>
      </c>
      <c r="BY30" s="33">
        <f>INDEX($BJ$17:$BJ$237,MATCH(BW30,$BI$17:$BI$237,0))</f>
        <v>14.83</v>
      </c>
      <c r="BZ30" s="33">
        <f t="shared" si="22"/>
        <v>15.35</v>
      </c>
      <c r="CA30" s="322">
        <f>IFERROR($D$6*BX30+$D$7*BY30+$D$8*BZ30,"vervalt")</f>
        <v>14.545</v>
      </c>
      <c r="CB30" s="50"/>
      <c r="CC30" s="4"/>
      <c r="CD30" s="4"/>
      <c r="CE30" s="3"/>
      <c r="CF30" s="55"/>
      <c r="CG30" s="16"/>
    </row>
    <row r="31" spans="1:85" ht="10.5" x14ac:dyDescent="0.15">
      <c r="A31" s="31">
        <v>15</v>
      </c>
      <c r="B31" s="31">
        <v>0</v>
      </c>
      <c r="C31" s="31">
        <v>5</v>
      </c>
      <c r="D31" s="31">
        <f t="shared" si="16"/>
        <v>0</v>
      </c>
      <c r="E31" s="31" t="str">
        <f t="shared" si="17"/>
        <v>15_0</v>
      </c>
      <c r="F31" s="36">
        <v>10.96</v>
      </c>
      <c r="G31" s="31"/>
      <c r="H31" s="31">
        <v>15</v>
      </c>
      <c r="I31" s="31">
        <v>1</v>
      </c>
      <c r="J31" s="31">
        <v>6</v>
      </c>
      <c r="K31" s="31">
        <f t="shared" si="0"/>
        <v>1</v>
      </c>
      <c r="L31" s="31" t="str">
        <f t="shared" si="1"/>
        <v>15_1</v>
      </c>
      <c r="M31" s="36">
        <v>11.56</v>
      </c>
      <c r="N31" s="15"/>
      <c r="O31" s="31">
        <v>15</v>
      </c>
      <c r="P31" s="31">
        <v>1</v>
      </c>
      <c r="Q31" s="31">
        <v>6</v>
      </c>
      <c r="R31" s="31">
        <f t="shared" si="2"/>
        <v>1</v>
      </c>
      <c r="S31" s="31" t="str">
        <f t="shared" si="3"/>
        <v>15_1</v>
      </c>
      <c r="T31" s="36">
        <v>11.9</v>
      </c>
      <c r="U31" s="15"/>
      <c r="V31" s="31">
        <v>15</v>
      </c>
      <c r="W31" s="31">
        <v>1</v>
      </c>
      <c r="X31" s="31">
        <v>6</v>
      </c>
      <c r="Y31" s="31">
        <f t="shared" si="4"/>
        <v>1</v>
      </c>
      <c r="Z31" s="31" t="str">
        <f t="shared" si="5"/>
        <v>15_1</v>
      </c>
      <c r="AA31" s="36">
        <v>12.32</v>
      </c>
      <c r="AB31" s="374"/>
      <c r="AC31" s="31">
        <v>15</v>
      </c>
      <c r="AD31" s="31">
        <v>1</v>
      </c>
      <c r="AE31" s="31">
        <v>6</v>
      </c>
      <c r="AF31" s="31">
        <f t="shared" si="6"/>
        <v>1</v>
      </c>
      <c r="AG31" s="31" t="str">
        <f t="shared" si="7"/>
        <v>15_1</v>
      </c>
      <c r="AH31" s="31">
        <v>12.69</v>
      </c>
      <c r="AI31" s="374"/>
      <c r="AJ31" s="31">
        <v>15</v>
      </c>
      <c r="AK31" s="31">
        <v>1</v>
      </c>
      <c r="AL31" s="31">
        <v>6</v>
      </c>
      <c r="AM31" s="31">
        <f t="shared" si="8"/>
        <v>1</v>
      </c>
      <c r="AN31" s="31" t="str">
        <f t="shared" si="9"/>
        <v>15_1</v>
      </c>
      <c r="AO31" s="31">
        <v>13.49</v>
      </c>
      <c r="AP31" s="373"/>
      <c r="AQ31" s="31">
        <v>15</v>
      </c>
      <c r="AR31" s="31">
        <v>1</v>
      </c>
      <c r="AS31" s="31">
        <v>6</v>
      </c>
      <c r="AT31" s="31">
        <f t="shared" si="10"/>
        <v>1</v>
      </c>
      <c r="AU31" s="31" t="str">
        <f t="shared" si="11"/>
        <v>15_1</v>
      </c>
      <c r="AV31" s="31">
        <v>13.97</v>
      </c>
      <c r="AW31" s="336"/>
      <c r="AX31" s="31">
        <v>15</v>
      </c>
      <c r="AY31" s="31">
        <v>1</v>
      </c>
      <c r="AZ31" s="31">
        <v>6</v>
      </c>
      <c r="BA31" s="31">
        <f t="shared" si="12"/>
        <v>1</v>
      </c>
      <c r="BB31" s="31" t="str">
        <f t="shared" si="13"/>
        <v>15_1</v>
      </c>
      <c r="BC31" s="31">
        <v>14.45</v>
      </c>
      <c r="BD31" s="31"/>
      <c r="BE31" s="31">
        <v>15</v>
      </c>
      <c r="BF31" s="31">
        <v>1</v>
      </c>
      <c r="BG31" s="31">
        <v>6</v>
      </c>
      <c r="BH31" s="31">
        <f t="shared" si="18"/>
        <v>1</v>
      </c>
      <c r="BI31" s="31" t="str">
        <f t="shared" si="19"/>
        <v>15_1</v>
      </c>
      <c r="BJ31" s="31">
        <v>15.02</v>
      </c>
      <c r="BK31" s="31"/>
      <c r="BL31" s="31">
        <v>15</v>
      </c>
      <c r="BM31" s="31">
        <v>1</v>
      </c>
      <c r="BN31" s="31">
        <v>6</v>
      </c>
      <c r="BO31" s="31">
        <v>1</v>
      </c>
      <c r="BP31" s="31" t="s">
        <v>419</v>
      </c>
      <c r="BQ31" s="31">
        <v>15.55</v>
      </c>
      <c r="BR31" s="31"/>
      <c r="BS31" s="31">
        <v>15</v>
      </c>
      <c r="BT31" s="31">
        <v>1</v>
      </c>
      <c r="BU31" s="31">
        <v>6</v>
      </c>
      <c r="BV31" s="31">
        <f t="shared" si="14"/>
        <v>1</v>
      </c>
      <c r="BW31" s="31" t="str">
        <f t="shared" si="15"/>
        <v>15_1</v>
      </c>
      <c r="BX31" s="33">
        <f t="shared" si="20"/>
        <v>14.45</v>
      </c>
      <c r="BY31" s="33">
        <f t="shared" si="21"/>
        <v>15.02</v>
      </c>
      <c r="BZ31" s="33">
        <f t="shared" si="22"/>
        <v>15.55</v>
      </c>
      <c r="CA31" s="322">
        <f t="shared" si="23"/>
        <v>14.734999999999999</v>
      </c>
      <c r="CB31" s="50"/>
      <c r="CC31" s="4"/>
      <c r="CD31" s="4"/>
      <c r="CE31" s="33"/>
      <c r="CF31" s="55"/>
      <c r="CG31" s="16"/>
    </row>
    <row r="32" spans="1:85" ht="10.5" x14ac:dyDescent="0.15">
      <c r="A32" s="31">
        <v>15</v>
      </c>
      <c r="B32" s="31">
        <v>1</v>
      </c>
      <c r="C32" s="31">
        <v>6</v>
      </c>
      <c r="D32" s="31">
        <f t="shared" si="16"/>
        <v>1</v>
      </c>
      <c r="E32" s="31" t="str">
        <f t="shared" si="17"/>
        <v>15_1</v>
      </c>
      <c r="F32" s="36">
        <v>11.17</v>
      </c>
      <c r="G32" s="31"/>
      <c r="H32" s="31">
        <v>15</v>
      </c>
      <c r="I32" s="31">
        <v>2</v>
      </c>
      <c r="J32" s="31">
        <v>7</v>
      </c>
      <c r="K32" s="31">
        <f t="shared" si="0"/>
        <v>2</v>
      </c>
      <c r="L32" s="31" t="str">
        <f t="shared" si="1"/>
        <v>15_2</v>
      </c>
      <c r="M32" s="36">
        <v>11.86</v>
      </c>
      <c r="N32" s="15"/>
      <c r="O32" s="31">
        <v>15</v>
      </c>
      <c r="P32" s="31">
        <v>2</v>
      </c>
      <c r="Q32" s="31">
        <v>7</v>
      </c>
      <c r="R32" s="31">
        <f t="shared" si="2"/>
        <v>2</v>
      </c>
      <c r="S32" s="31" t="str">
        <f t="shared" si="3"/>
        <v>15_2</v>
      </c>
      <c r="T32" s="36">
        <v>12.22</v>
      </c>
      <c r="U32" s="15"/>
      <c r="V32" s="31">
        <v>15</v>
      </c>
      <c r="W32" s="31">
        <v>2</v>
      </c>
      <c r="X32" s="31">
        <v>7</v>
      </c>
      <c r="Y32" s="31">
        <f t="shared" si="4"/>
        <v>2</v>
      </c>
      <c r="Z32" s="31" t="str">
        <f t="shared" si="5"/>
        <v>15_2</v>
      </c>
      <c r="AA32" s="36">
        <v>12.63</v>
      </c>
      <c r="AB32" s="374"/>
      <c r="AC32" s="31">
        <v>15</v>
      </c>
      <c r="AD32" s="31">
        <v>2</v>
      </c>
      <c r="AE32" s="31">
        <v>7</v>
      </c>
      <c r="AF32" s="31">
        <f t="shared" si="6"/>
        <v>2</v>
      </c>
      <c r="AG32" s="31" t="str">
        <f t="shared" si="7"/>
        <v>15_2</v>
      </c>
      <c r="AH32" s="31">
        <v>13.01</v>
      </c>
      <c r="AI32" s="374"/>
      <c r="AJ32" s="31">
        <v>15</v>
      </c>
      <c r="AK32" s="31">
        <v>2</v>
      </c>
      <c r="AL32" s="31">
        <v>7</v>
      </c>
      <c r="AM32" s="31">
        <f t="shared" si="8"/>
        <v>2</v>
      </c>
      <c r="AN32" s="31" t="str">
        <f t="shared" si="9"/>
        <v>15_2</v>
      </c>
      <c r="AO32" s="31">
        <v>13.81</v>
      </c>
      <c r="AP32" s="373"/>
      <c r="AQ32" s="31">
        <v>15</v>
      </c>
      <c r="AR32" s="31">
        <v>2</v>
      </c>
      <c r="AS32" s="31">
        <v>7</v>
      </c>
      <c r="AT32" s="31">
        <f t="shared" si="10"/>
        <v>2</v>
      </c>
      <c r="AU32" s="31" t="str">
        <f t="shared" si="11"/>
        <v>15_2</v>
      </c>
      <c r="AV32" s="31">
        <v>14.29</v>
      </c>
      <c r="AW32" s="336"/>
      <c r="AX32" s="31">
        <v>15</v>
      </c>
      <c r="AY32" s="31">
        <v>2</v>
      </c>
      <c r="AZ32" s="31">
        <v>7</v>
      </c>
      <c r="BA32" s="31">
        <f t="shared" si="12"/>
        <v>2</v>
      </c>
      <c r="BB32" s="31" t="str">
        <f t="shared" si="13"/>
        <v>15_2</v>
      </c>
      <c r="BC32" s="31">
        <v>14.77</v>
      </c>
      <c r="BD32" s="31"/>
      <c r="BE32" s="31">
        <v>15</v>
      </c>
      <c r="BF32" s="31">
        <v>2</v>
      </c>
      <c r="BG32" s="31">
        <v>7</v>
      </c>
      <c r="BH32" s="31">
        <f t="shared" si="18"/>
        <v>2</v>
      </c>
      <c r="BI32" s="31" t="str">
        <f t="shared" si="19"/>
        <v>15_2</v>
      </c>
      <c r="BJ32" s="31">
        <v>15.36</v>
      </c>
      <c r="BK32" s="31"/>
      <c r="BL32" s="31">
        <v>15</v>
      </c>
      <c r="BM32" s="31">
        <v>2</v>
      </c>
      <c r="BN32" s="31">
        <v>7</v>
      </c>
      <c r="BO32" s="31">
        <v>2</v>
      </c>
      <c r="BP32" s="31" t="s">
        <v>420</v>
      </c>
      <c r="BQ32" s="31">
        <v>15.9</v>
      </c>
      <c r="BR32" s="31"/>
      <c r="BS32" s="31">
        <v>15</v>
      </c>
      <c r="BT32" s="31">
        <v>2</v>
      </c>
      <c r="BU32" s="31">
        <v>7</v>
      </c>
      <c r="BV32" s="31">
        <f t="shared" si="14"/>
        <v>2</v>
      </c>
      <c r="BW32" s="31" t="str">
        <f t="shared" si="15"/>
        <v>15_2</v>
      </c>
      <c r="BX32" s="33">
        <f t="shared" si="20"/>
        <v>14.77</v>
      </c>
      <c r="BY32" s="33">
        <f t="shared" si="21"/>
        <v>15.36</v>
      </c>
      <c r="BZ32" s="33">
        <f t="shared" si="22"/>
        <v>15.9</v>
      </c>
      <c r="CA32" s="322">
        <f t="shared" si="23"/>
        <v>15.065</v>
      </c>
      <c r="CB32" s="50"/>
      <c r="CC32" s="4"/>
      <c r="CD32" s="4"/>
      <c r="CE32" s="33"/>
      <c r="CF32" s="55"/>
      <c r="CG32" s="16"/>
    </row>
    <row r="33" spans="1:85" ht="10.5" x14ac:dyDescent="0.15">
      <c r="A33" s="31">
        <v>15</v>
      </c>
      <c r="B33" s="31">
        <v>2</v>
      </c>
      <c r="C33" s="31">
        <v>7</v>
      </c>
      <c r="D33" s="31">
        <f t="shared" si="16"/>
        <v>2</v>
      </c>
      <c r="E33" s="31" t="str">
        <f t="shared" si="17"/>
        <v>15_2</v>
      </c>
      <c r="F33" s="36">
        <v>11.46</v>
      </c>
      <c r="G33" s="31"/>
      <c r="H33" s="31">
        <v>15</v>
      </c>
      <c r="I33" s="31">
        <v>3</v>
      </c>
      <c r="J33" s="31">
        <v>8</v>
      </c>
      <c r="K33" s="31">
        <f t="shared" si="0"/>
        <v>3</v>
      </c>
      <c r="L33" s="31" t="str">
        <f t="shared" si="1"/>
        <v>15_3</v>
      </c>
      <c r="M33" s="36">
        <v>12.16</v>
      </c>
      <c r="N33" s="15"/>
      <c r="O33" s="31">
        <v>15</v>
      </c>
      <c r="P33" s="31">
        <v>3</v>
      </c>
      <c r="Q33" s="31">
        <v>8</v>
      </c>
      <c r="R33" s="31">
        <f t="shared" si="2"/>
        <v>3</v>
      </c>
      <c r="S33" s="31" t="str">
        <f t="shared" si="3"/>
        <v>15_3</v>
      </c>
      <c r="T33" s="36">
        <v>12.52</v>
      </c>
      <c r="U33" s="15"/>
      <c r="V33" s="31">
        <v>15</v>
      </c>
      <c r="W33" s="31">
        <v>3</v>
      </c>
      <c r="X33" s="31">
        <v>8</v>
      </c>
      <c r="Y33" s="31">
        <f t="shared" si="4"/>
        <v>3</v>
      </c>
      <c r="Z33" s="31" t="str">
        <f t="shared" si="5"/>
        <v>15_3</v>
      </c>
      <c r="AA33" s="36">
        <v>12.94</v>
      </c>
      <c r="AB33" s="374"/>
      <c r="AC33" s="31">
        <v>15</v>
      </c>
      <c r="AD33" s="31">
        <v>3</v>
      </c>
      <c r="AE33" s="31">
        <v>8</v>
      </c>
      <c r="AF33" s="31">
        <f t="shared" si="6"/>
        <v>3</v>
      </c>
      <c r="AG33" s="31" t="str">
        <f t="shared" si="7"/>
        <v>15_3</v>
      </c>
      <c r="AH33" s="31">
        <v>13.33</v>
      </c>
      <c r="AI33" s="374"/>
      <c r="AJ33" s="31">
        <v>15</v>
      </c>
      <c r="AK33" s="31">
        <v>3</v>
      </c>
      <c r="AL33" s="31">
        <v>8</v>
      </c>
      <c r="AM33" s="31">
        <f t="shared" si="8"/>
        <v>3</v>
      </c>
      <c r="AN33" s="31" t="str">
        <f t="shared" si="9"/>
        <v>15_3</v>
      </c>
      <c r="AO33" s="31">
        <v>14.13</v>
      </c>
      <c r="AP33" s="373"/>
      <c r="AQ33" s="31">
        <v>15</v>
      </c>
      <c r="AR33" s="31">
        <v>3</v>
      </c>
      <c r="AS33" s="31">
        <v>8</v>
      </c>
      <c r="AT33" s="31">
        <f t="shared" si="10"/>
        <v>3</v>
      </c>
      <c r="AU33" s="31" t="str">
        <f t="shared" si="11"/>
        <v>15_3</v>
      </c>
      <c r="AV33" s="31">
        <v>14.61</v>
      </c>
      <c r="AW33" s="336"/>
      <c r="AX33" s="31">
        <v>15</v>
      </c>
      <c r="AY33" s="31">
        <v>3</v>
      </c>
      <c r="AZ33" s="31">
        <v>8</v>
      </c>
      <c r="BA33" s="31">
        <f t="shared" si="12"/>
        <v>3</v>
      </c>
      <c r="BB33" s="31" t="str">
        <f t="shared" si="13"/>
        <v>15_3</v>
      </c>
      <c r="BC33" s="31">
        <v>15.08</v>
      </c>
      <c r="BD33" s="31"/>
      <c r="BE33" s="31">
        <v>15</v>
      </c>
      <c r="BF33" s="31">
        <v>3</v>
      </c>
      <c r="BG33" s="31">
        <v>8</v>
      </c>
      <c r="BH33" s="31">
        <f t="shared" si="18"/>
        <v>3</v>
      </c>
      <c r="BI33" s="31" t="str">
        <f t="shared" si="19"/>
        <v>15_3</v>
      </c>
      <c r="BJ33" s="31">
        <v>15.69</v>
      </c>
      <c r="BK33" s="31"/>
      <c r="BL33" s="31">
        <v>15</v>
      </c>
      <c r="BM33" s="31">
        <v>3</v>
      </c>
      <c r="BN33" s="31">
        <v>8</v>
      </c>
      <c r="BO33" s="31">
        <v>3</v>
      </c>
      <c r="BP33" s="31" t="s">
        <v>421</v>
      </c>
      <c r="BQ33" s="31">
        <v>16.239999999999998</v>
      </c>
      <c r="BR33" s="31"/>
      <c r="BS33" s="31">
        <v>15</v>
      </c>
      <c r="BT33" s="31">
        <v>3</v>
      </c>
      <c r="BU33" s="31">
        <v>8</v>
      </c>
      <c r="BV33" s="31">
        <f t="shared" si="14"/>
        <v>3</v>
      </c>
      <c r="BW33" s="31" t="str">
        <f t="shared" si="15"/>
        <v>15_3</v>
      </c>
      <c r="BX33" s="33">
        <f t="shared" si="20"/>
        <v>15.08</v>
      </c>
      <c r="BY33" s="33">
        <f t="shared" si="21"/>
        <v>15.69</v>
      </c>
      <c r="BZ33" s="33">
        <f t="shared" si="22"/>
        <v>16.239999999999998</v>
      </c>
      <c r="CA33" s="322">
        <f t="shared" si="23"/>
        <v>15.385</v>
      </c>
      <c r="CB33" s="50"/>
      <c r="CC33" s="4"/>
      <c r="CD33" s="4"/>
      <c r="CE33" s="33"/>
      <c r="CF33" s="55"/>
      <c r="CG33" s="16"/>
    </row>
    <row r="34" spans="1:85" ht="10.5" x14ac:dyDescent="0.15">
      <c r="A34" s="31">
        <v>15</v>
      </c>
      <c r="B34" s="31">
        <v>3</v>
      </c>
      <c r="C34" s="31">
        <v>8</v>
      </c>
      <c r="D34" s="31">
        <f t="shared" si="16"/>
        <v>3</v>
      </c>
      <c r="E34" s="31" t="str">
        <f t="shared" si="17"/>
        <v>15_3</v>
      </c>
      <c r="F34" s="36">
        <v>11.75</v>
      </c>
      <c r="G34" s="31"/>
      <c r="H34" s="31">
        <v>15</v>
      </c>
      <c r="I34" s="31">
        <v>4</v>
      </c>
      <c r="J34" s="31">
        <v>9</v>
      </c>
      <c r="K34" s="31">
        <f t="shared" si="0"/>
        <v>4</v>
      </c>
      <c r="L34" s="31" t="str">
        <f t="shared" si="1"/>
        <v>15_4</v>
      </c>
      <c r="M34" s="36">
        <v>12.48</v>
      </c>
      <c r="N34" s="15"/>
      <c r="O34" s="31">
        <v>15</v>
      </c>
      <c r="P34" s="31">
        <v>4</v>
      </c>
      <c r="Q34" s="31">
        <v>9</v>
      </c>
      <c r="R34" s="31">
        <f t="shared" si="2"/>
        <v>4</v>
      </c>
      <c r="S34" s="31" t="str">
        <f t="shared" si="3"/>
        <v>15_4</v>
      </c>
      <c r="T34" s="36">
        <v>12.86</v>
      </c>
      <c r="U34" s="15"/>
      <c r="V34" s="31">
        <v>15</v>
      </c>
      <c r="W34" s="31">
        <v>4</v>
      </c>
      <c r="X34" s="31">
        <v>9</v>
      </c>
      <c r="Y34" s="31">
        <f t="shared" si="4"/>
        <v>4</v>
      </c>
      <c r="Z34" s="31" t="str">
        <f t="shared" si="5"/>
        <v>15_4</v>
      </c>
      <c r="AA34" s="36">
        <v>13.27</v>
      </c>
      <c r="AB34" s="374"/>
      <c r="AC34" s="31">
        <v>15</v>
      </c>
      <c r="AD34" s="31">
        <v>4</v>
      </c>
      <c r="AE34" s="31">
        <v>9</v>
      </c>
      <c r="AF34" s="31">
        <f t="shared" si="6"/>
        <v>4</v>
      </c>
      <c r="AG34" s="31" t="str">
        <f t="shared" si="7"/>
        <v>15_4</v>
      </c>
      <c r="AH34" s="31">
        <v>13.67</v>
      </c>
      <c r="AI34" s="374"/>
      <c r="AJ34" s="31">
        <v>15</v>
      </c>
      <c r="AK34" s="31">
        <v>4</v>
      </c>
      <c r="AL34" s="31">
        <v>9</v>
      </c>
      <c r="AM34" s="31">
        <f t="shared" si="8"/>
        <v>4</v>
      </c>
      <c r="AN34" s="31" t="str">
        <f t="shared" si="9"/>
        <v>15_4</v>
      </c>
      <c r="AO34" s="31">
        <v>14.47</v>
      </c>
      <c r="AP34" s="373"/>
      <c r="AQ34" s="31">
        <v>15</v>
      </c>
      <c r="AR34" s="31">
        <v>4</v>
      </c>
      <c r="AS34" s="31">
        <v>9</v>
      </c>
      <c r="AT34" s="31">
        <f t="shared" si="10"/>
        <v>4</v>
      </c>
      <c r="AU34" s="31" t="str">
        <f t="shared" si="11"/>
        <v>15_4</v>
      </c>
      <c r="AV34" s="31">
        <v>14.95</v>
      </c>
      <c r="AW34" s="336"/>
      <c r="AX34" s="31">
        <v>15</v>
      </c>
      <c r="AY34" s="31">
        <v>4</v>
      </c>
      <c r="AZ34" s="31">
        <v>9</v>
      </c>
      <c r="BA34" s="31">
        <f t="shared" si="12"/>
        <v>4</v>
      </c>
      <c r="BB34" s="31" t="str">
        <f t="shared" si="13"/>
        <v>15_4</v>
      </c>
      <c r="BC34" s="31">
        <v>15.43</v>
      </c>
      <c r="BD34" s="31"/>
      <c r="BE34" s="31">
        <v>15</v>
      </c>
      <c r="BF34" s="31">
        <v>4</v>
      </c>
      <c r="BG34" s="31">
        <v>9</v>
      </c>
      <c r="BH34" s="31">
        <f t="shared" si="18"/>
        <v>4</v>
      </c>
      <c r="BI34" s="31" t="str">
        <f t="shared" si="19"/>
        <v>15_4</v>
      </c>
      <c r="BJ34" s="31">
        <v>16.05</v>
      </c>
      <c r="BK34" s="31"/>
      <c r="BL34" s="31">
        <v>15</v>
      </c>
      <c r="BM34" s="31">
        <v>4</v>
      </c>
      <c r="BN34" s="31">
        <v>9</v>
      </c>
      <c r="BO34" s="31">
        <v>4</v>
      </c>
      <c r="BP34" s="31" t="s">
        <v>422</v>
      </c>
      <c r="BQ34" s="31">
        <v>16.61</v>
      </c>
      <c r="BR34" s="31"/>
      <c r="BS34" s="31">
        <v>15</v>
      </c>
      <c r="BT34" s="31">
        <v>4</v>
      </c>
      <c r="BU34" s="31">
        <v>9</v>
      </c>
      <c r="BV34" s="31">
        <f t="shared" si="14"/>
        <v>4</v>
      </c>
      <c r="BW34" s="31" t="str">
        <f t="shared" si="15"/>
        <v>15_4</v>
      </c>
      <c r="BX34" s="33">
        <f>INDEX($BC$17:$BC$237,MATCH(BW34,$BB$17:$BB$237,0))</f>
        <v>15.43</v>
      </c>
      <c r="BY34" s="33">
        <f t="shared" si="21"/>
        <v>16.05</v>
      </c>
      <c r="BZ34" s="33">
        <f t="shared" si="22"/>
        <v>16.61</v>
      </c>
      <c r="CA34" s="322">
        <f t="shared" si="23"/>
        <v>15.74</v>
      </c>
      <c r="CB34" s="50"/>
      <c r="CC34" s="4"/>
      <c r="CD34" s="4"/>
      <c r="CE34" s="33"/>
      <c r="CF34" s="55"/>
      <c r="CG34" s="16"/>
    </row>
    <row r="35" spans="1:85" ht="10.5" x14ac:dyDescent="0.15">
      <c r="A35" s="31">
        <v>15</v>
      </c>
      <c r="B35" s="31">
        <v>4</v>
      </c>
      <c r="C35" s="31">
        <v>9</v>
      </c>
      <c r="D35" s="31">
        <f t="shared" si="16"/>
        <v>4</v>
      </c>
      <c r="E35" s="31" t="str">
        <f t="shared" si="17"/>
        <v>15_4</v>
      </c>
      <c r="F35" s="36">
        <v>12.06</v>
      </c>
      <c r="G35" s="31"/>
      <c r="H35" s="31">
        <v>15</v>
      </c>
      <c r="I35" s="31">
        <v>5</v>
      </c>
      <c r="J35" s="31">
        <v>10</v>
      </c>
      <c r="K35" s="31">
        <f t="shared" si="0"/>
        <v>5</v>
      </c>
      <c r="L35" s="31" t="str">
        <f t="shared" si="1"/>
        <v>15_5</v>
      </c>
      <c r="M35" s="36">
        <v>12.83</v>
      </c>
      <c r="N35" s="15"/>
      <c r="O35" s="31">
        <v>15</v>
      </c>
      <c r="P35" s="31">
        <v>5</v>
      </c>
      <c r="Q35" s="31">
        <v>10</v>
      </c>
      <c r="R35" s="31">
        <f t="shared" si="2"/>
        <v>5</v>
      </c>
      <c r="S35" s="31" t="str">
        <f t="shared" si="3"/>
        <v>15_5</v>
      </c>
      <c r="T35" s="36">
        <v>13.22</v>
      </c>
      <c r="U35" s="15"/>
      <c r="V35" s="31">
        <v>15</v>
      </c>
      <c r="W35" s="31">
        <v>5</v>
      </c>
      <c r="X35" s="31">
        <v>10</v>
      </c>
      <c r="Y35" s="31">
        <f t="shared" si="4"/>
        <v>5</v>
      </c>
      <c r="Z35" s="31" t="str">
        <f t="shared" si="5"/>
        <v>15_5</v>
      </c>
      <c r="AA35" s="36">
        <v>13.64</v>
      </c>
      <c r="AB35" s="374"/>
      <c r="AC35" s="31">
        <v>15</v>
      </c>
      <c r="AD35" s="31">
        <v>5</v>
      </c>
      <c r="AE35" s="31">
        <v>10</v>
      </c>
      <c r="AF35" s="31">
        <f t="shared" si="6"/>
        <v>5</v>
      </c>
      <c r="AG35" s="31" t="str">
        <f t="shared" si="7"/>
        <v>15_5</v>
      </c>
      <c r="AH35" s="31">
        <v>14.05</v>
      </c>
      <c r="AI35" s="374"/>
      <c r="AJ35" s="31">
        <v>15</v>
      </c>
      <c r="AK35" s="31">
        <v>5</v>
      </c>
      <c r="AL35" s="31">
        <v>10</v>
      </c>
      <c r="AM35" s="31">
        <f t="shared" si="8"/>
        <v>5</v>
      </c>
      <c r="AN35" s="31" t="str">
        <f t="shared" si="9"/>
        <v>15_5</v>
      </c>
      <c r="AO35" s="31">
        <v>14.85</v>
      </c>
      <c r="AP35" s="373"/>
      <c r="AQ35" s="31">
        <v>15</v>
      </c>
      <c r="AR35" s="31">
        <v>5</v>
      </c>
      <c r="AS35" s="31">
        <v>10</v>
      </c>
      <c r="AT35" s="31">
        <f t="shared" si="10"/>
        <v>5</v>
      </c>
      <c r="AU35" s="31" t="str">
        <f t="shared" si="11"/>
        <v>15_5</v>
      </c>
      <c r="AV35" s="31">
        <v>15.33</v>
      </c>
      <c r="AW35" s="336"/>
      <c r="AX35" s="31">
        <v>15</v>
      </c>
      <c r="AY35" s="31">
        <v>5</v>
      </c>
      <c r="AZ35" s="31">
        <v>10</v>
      </c>
      <c r="BA35" s="31">
        <f t="shared" si="12"/>
        <v>5</v>
      </c>
      <c r="BB35" s="31" t="str">
        <f t="shared" si="13"/>
        <v>15_5</v>
      </c>
      <c r="BC35" s="31">
        <v>15.81</v>
      </c>
      <c r="BD35" s="31"/>
      <c r="BE35" s="31">
        <v>15</v>
      </c>
      <c r="BF35" s="31">
        <v>5</v>
      </c>
      <c r="BG35" s="31">
        <v>10</v>
      </c>
      <c r="BH35" s="31">
        <f t="shared" si="18"/>
        <v>5</v>
      </c>
      <c r="BI35" s="31" t="str">
        <f t="shared" si="19"/>
        <v>15_5</v>
      </c>
      <c r="BJ35" s="31">
        <v>16.440000000000001</v>
      </c>
      <c r="BK35" s="31"/>
      <c r="BL35" s="31">
        <v>15</v>
      </c>
      <c r="BM35" s="31">
        <v>5</v>
      </c>
      <c r="BN35" s="31">
        <v>10</v>
      </c>
      <c r="BO35" s="31">
        <v>5</v>
      </c>
      <c r="BP35" s="31" t="s">
        <v>423</v>
      </c>
      <c r="BQ35" s="31">
        <v>17.02</v>
      </c>
      <c r="BR35" s="31"/>
      <c r="BS35" s="31">
        <v>15</v>
      </c>
      <c r="BT35" s="31">
        <v>5</v>
      </c>
      <c r="BU35" s="31">
        <v>10</v>
      </c>
      <c r="BV35" s="31">
        <f t="shared" si="14"/>
        <v>5</v>
      </c>
      <c r="BW35" s="31" t="str">
        <f t="shared" si="15"/>
        <v>15_5</v>
      </c>
      <c r="BX35" s="33">
        <f t="shared" si="20"/>
        <v>15.81</v>
      </c>
      <c r="BY35" s="33">
        <f t="shared" si="21"/>
        <v>16.440000000000001</v>
      </c>
      <c r="BZ35" s="33">
        <f t="shared" si="22"/>
        <v>17.02</v>
      </c>
      <c r="CA35" s="322">
        <f t="shared" si="23"/>
        <v>16.125</v>
      </c>
      <c r="CB35" s="50"/>
      <c r="CC35" s="4"/>
      <c r="CD35" s="4"/>
      <c r="CE35" s="33"/>
      <c r="CF35" s="55"/>
      <c r="CG35" s="16"/>
    </row>
    <row r="36" spans="1:85" ht="10.5" x14ac:dyDescent="0.15">
      <c r="A36" s="31">
        <v>15</v>
      </c>
      <c r="B36" s="31">
        <v>5</v>
      </c>
      <c r="C36" s="31">
        <v>10</v>
      </c>
      <c r="D36" s="31">
        <f t="shared" si="16"/>
        <v>5</v>
      </c>
      <c r="E36" s="31" t="str">
        <f t="shared" si="17"/>
        <v>15_5</v>
      </c>
      <c r="F36" s="36">
        <v>12.4</v>
      </c>
      <c r="G36" s="31"/>
      <c r="H36" s="31">
        <v>15</v>
      </c>
      <c r="I36" s="31">
        <v>6</v>
      </c>
      <c r="J36" s="31">
        <v>11</v>
      </c>
      <c r="K36" s="31">
        <f t="shared" si="0"/>
        <v>6</v>
      </c>
      <c r="L36" s="31" t="str">
        <f t="shared" si="1"/>
        <v>15_6</v>
      </c>
      <c r="M36" s="36">
        <v>13.22</v>
      </c>
      <c r="N36" s="15"/>
      <c r="O36" s="31">
        <v>15</v>
      </c>
      <c r="P36" s="31">
        <v>6</v>
      </c>
      <c r="Q36" s="31">
        <v>11</v>
      </c>
      <c r="R36" s="31">
        <f t="shared" si="2"/>
        <v>6</v>
      </c>
      <c r="S36" s="31" t="str">
        <f t="shared" si="3"/>
        <v>15_6</v>
      </c>
      <c r="T36" s="36">
        <v>13.62</v>
      </c>
      <c r="U36" s="15"/>
      <c r="V36" s="31">
        <v>15</v>
      </c>
      <c r="W36" s="31">
        <v>6</v>
      </c>
      <c r="X36" s="31">
        <v>11</v>
      </c>
      <c r="Y36" s="31">
        <f t="shared" si="4"/>
        <v>6</v>
      </c>
      <c r="Z36" s="31" t="str">
        <f t="shared" si="5"/>
        <v>15_6</v>
      </c>
      <c r="AA36" s="36">
        <v>14.06</v>
      </c>
      <c r="AB36" s="374"/>
      <c r="AC36" s="31">
        <v>15</v>
      </c>
      <c r="AD36" s="31">
        <v>6</v>
      </c>
      <c r="AE36" s="31">
        <v>11</v>
      </c>
      <c r="AF36" s="31">
        <f t="shared" si="6"/>
        <v>6</v>
      </c>
      <c r="AG36" s="31" t="str">
        <f t="shared" si="7"/>
        <v>15_6</v>
      </c>
      <c r="AH36" s="31">
        <v>14.48</v>
      </c>
      <c r="AI36" s="374"/>
      <c r="AJ36" s="31">
        <v>15</v>
      </c>
      <c r="AK36" s="31">
        <v>6</v>
      </c>
      <c r="AL36" s="31">
        <v>11</v>
      </c>
      <c r="AM36" s="31">
        <f t="shared" si="8"/>
        <v>6</v>
      </c>
      <c r="AN36" s="31" t="str">
        <f t="shared" si="9"/>
        <v>15_6</v>
      </c>
      <c r="AO36" s="31">
        <v>15.28</v>
      </c>
      <c r="AP36" s="373"/>
      <c r="AQ36" s="31">
        <v>15</v>
      </c>
      <c r="AR36" s="31">
        <v>6</v>
      </c>
      <c r="AS36" s="31">
        <v>11</v>
      </c>
      <c r="AT36" s="31">
        <f t="shared" si="10"/>
        <v>6</v>
      </c>
      <c r="AU36" s="31" t="str">
        <f t="shared" si="11"/>
        <v>15_6</v>
      </c>
      <c r="AV36" s="31">
        <v>15.76</v>
      </c>
      <c r="AW36" s="336"/>
      <c r="AX36" s="31">
        <v>15</v>
      </c>
      <c r="AY36" s="31">
        <v>6</v>
      </c>
      <c r="AZ36" s="31">
        <v>11</v>
      </c>
      <c r="BA36" s="31">
        <f t="shared" si="12"/>
        <v>6</v>
      </c>
      <c r="BB36" s="31" t="str">
        <f t="shared" si="13"/>
        <v>15_6</v>
      </c>
      <c r="BC36" s="31">
        <v>16.239999999999998</v>
      </c>
      <c r="BD36" s="31"/>
      <c r="BE36" s="31">
        <v>15</v>
      </c>
      <c r="BF36" s="31">
        <v>6</v>
      </c>
      <c r="BG36" s="31">
        <v>11</v>
      </c>
      <c r="BH36" s="31">
        <f t="shared" si="18"/>
        <v>6</v>
      </c>
      <c r="BI36" s="31" t="str">
        <f t="shared" si="19"/>
        <v>15_6</v>
      </c>
      <c r="BJ36" s="31">
        <v>16.89</v>
      </c>
      <c r="BK36" s="31"/>
      <c r="BL36" s="31">
        <v>15</v>
      </c>
      <c r="BM36" s="31">
        <v>6</v>
      </c>
      <c r="BN36" s="31">
        <v>11</v>
      </c>
      <c r="BO36" s="31">
        <v>6</v>
      </c>
      <c r="BP36" s="31" t="s">
        <v>424</v>
      </c>
      <c r="BQ36" s="31">
        <v>17.48</v>
      </c>
      <c r="BR36" s="31"/>
      <c r="BS36" s="31">
        <v>15</v>
      </c>
      <c r="BT36" s="31">
        <v>6</v>
      </c>
      <c r="BU36" s="31">
        <v>11</v>
      </c>
      <c r="BV36" s="31">
        <f t="shared" si="14"/>
        <v>6</v>
      </c>
      <c r="BW36" s="31" t="str">
        <f t="shared" si="15"/>
        <v>15_6</v>
      </c>
      <c r="BX36" s="33">
        <f t="shared" si="20"/>
        <v>16.239999999999998</v>
      </c>
      <c r="BY36" s="33">
        <f t="shared" si="21"/>
        <v>16.89</v>
      </c>
      <c r="BZ36" s="33">
        <f t="shared" si="22"/>
        <v>17.48</v>
      </c>
      <c r="CA36" s="322">
        <f t="shared" si="23"/>
        <v>16.564999999999998</v>
      </c>
      <c r="CB36" s="50"/>
      <c r="CC36" s="4"/>
      <c r="CD36" s="4"/>
      <c r="CE36" s="33"/>
      <c r="CF36" s="55"/>
      <c r="CG36" s="16"/>
    </row>
    <row r="37" spans="1:85" ht="10.5" x14ac:dyDescent="0.15">
      <c r="A37" s="31">
        <v>15</v>
      </c>
      <c r="B37" s="31">
        <v>6</v>
      </c>
      <c r="C37" s="31">
        <v>11</v>
      </c>
      <c r="D37" s="31">
        <f t="shared" si="16"/>
        <v>6</v>
      </c>
      <c r="E37" s="31" t="str">
        <f t="shared" si="17"/>
        <v>15_6</v>
      </c>
      <c r="F37" s="36">
        <v>12.78</v>
      </c>
      <c r="G37" s="31"/>
      <c r="H37" s="31">
        <v>15</v>
      </c>
      <c r="I37" s="31">
        <v>7</v>
      </c>
      <c r="J37" s="31">
        <v>12</v>
      </c>
      <c r="K37" s="31">
        <f t="shared" si="0"/>
        <v>7</v>
      </c>
      <c r="L37" s="31" t="str">
        <f t="shared" si="1"/>
        <v>15_7</v>
      </c>
      <c r="M37" s="36">
        <v>13.63</v>
      </c>
      <c r="N37" s="15"/>
      <c r="O37" s="31">
        <v>15</v>
      </c>
      <c r="P37" s="31">
        <v>7</v>
      </c>
      <c r="Q37" s="31">
        <v>12</v>
      </c>
      <c r="R37" s="31">
        <f t="shared" si="2"/>
        <v>7</v>
      </c>
      <c r="S37" s="31" t="str">
        <f t="shared" si="3"/>
        <v>15_7</v>
      </c>
      <c r="T37" s="36">
        <v>14.04</v>
      </c>
      <c r="U37" s="15"/>
      <c r="V37" s="31">
        <v>15</v>
      </c>
      <c r="W37" s="31">
        <v>7</v>
      </c>
      <c r="X37" s="31">
        <v>12</v>
      </c>
      <c r="Y37" s="31">
        <f t="shared" si="4"/>
        <v>7</v>
      </c>
      <c r="Z37" s="31" t="str">
        <f t="shared" si="5"/>
        <v>15_7</v>
      </c>
      <c r="AA37" s="36">
        <v>14.5</v>
      </c>
      <c r="AB37" s="374"/>
      <c r="AC37" s="31">
        <v>15</v>
      </c>
      <c r="AD37" s="31">
        <v>7</v>
      </c>
      <c r="AE37" s="31">
        <v>12</v>
      </c>
      <c r="AF37" s="31">
        <f t="shared" si="6"/>
        <v>7</v>
      </c>
      <c r="AG37" s="31" t="str">
        <f t="shared" si="7"/>
        <v>15_7</v>
      </c>
      <c r="AH37" s="31">
        <v>14.93</v>
      </c>
      <c r="AI37" s="374"/>
      <c r="AJ37" s="31">
        <v>15</v>
      </c>
      <c r="AK37" s="31">
        <v>7</v>
      </c>
      <c r="AL37" s="31">
        <v>12</v>
      </c>
      <c r="AM37" s="31">
        <f t="shared" si="8"/>
        <v>7</v>
      </c>
      <c r="AN37" s="31" t="str">
        <f t="shared" si="9"/>
        <v>15_7</v>
      </c>
      <c r="AO37" s="31">
        <v>15.73</v>
      </c>
      <c r="AP37" s="373"/>
      <c r="AQ37" s="31">
        <v>15</v>
      </c>
      <c r="AR37" s="31">
        <v>7</v>
      </c>
      <c r="AS37" s="31">
        <v>12</v>
      </c>
      <c r="AT37" s="31">
        <f t="shared" si="10"/>
        <v>7</v>
      </c>
      <c r="AU37" s="31" t="str">
        <f t="shared" si="11"/>
        <v>15_7</v>
      </c>
      <c r="AV37" s="31">
        <v>16.21</v>
      </c>
      <c r="AW37" s="336"/>
      <c r="AX37" s="31">
        <v>15</v>
      </c>
      <c r="AY37" s="31">
        <v>7</v>
      </c>
      <c r="AZ37" s="31">
        <v>12</v>
      </c>
      <c r="BA37" s="31">
        <f t="shared" si="12"/>
        <v>7</v>
      </c>
      <c r="BB37" s="31" t="str">
        <f t="shared" si="13"/>
        <v>15_7</v>
      </c>
      <c r="BC37" s="31">
        <v>16.690000000000001</v>
      </c>
      <c r="BD37" s="31"/>
      <c r="BE37" s="31">
        <v>15</v>
      </c>
      <c r="BF37" s="31">
        <v>7</v>
      </c>
      <c r="BG37" s="31">
        <v>12</v>
      </c>
      <c r="BH37" s="31">
        <f t="shared" si="18"/>
        <v>7</v>
      </c>
      <c r="BI37" s="31" t="str">
        <f t="shared" si="19"/>
        <v>15_7</v>
      </c>
      <c r="BJ37" s="31">
        <v>17.36</v>
      </c>
      <c r="BK37" s="31"/>
      <c r="BL37" s="31">
        <v>15</v>
      </c>
      <c r="BM37" s="31">
        <v>7</v>
      </c>
      <c r="BN37" s="31">
        <v>12</v>
      </c>
      <c r="BO37" s="31">
        <v>7</v>
      </c>
      <c r="BP37" s="31" t="s">
        <v>425</v>
      </c>
      <c r="BQ37" s="31">
        <v>17.96</v>
      </c>
      <c r="BR37" s="31"/>
      <c r="BS37" s="31">
        <v>15</v>
      </c>
      <c r="BT37" s="31">
        <v>7</v>
      </c>
      <c r="BU37" s="31">
        <v>12</v>
      </c>
      <c r="BV37" s="31">
        <f t="shared" si="14"/>
        <v>7</v>
      </c>
      <c r="BW37" s="31" t="str">
        <f t="shared" si="15"/>
        <v>15_7</v>
      </c>
      <c r="BX37" s="33">
        <f t="shared" si="20"/>
        <v>16.690000000000001</v>
      </c>
      <c r="BY37" s="33">
        <f t="shared" si="21"/>
        <v>17.36</v>
      </c>
      <c r="BZ37" s="33">
        <f t="shared" si="22"/>
        <v>17.96</v>
      </c>
      <c r="CA37" s="322">
        <f t="shared" si="23"/>
        <v>17.024999999999999</v>
      </c>
      <c r="CB37" s="50"/>
      <c r="CC37" s="4"/>
      <c r="CD37" s="4"/>
      <c r="CE37" s="33"/>
      <c r="CF37" s="55"/>
      <c r="CG37" s="16"/>
    </row>
    <row r="38" spans="1:85" ht="10.5" x14ac:dyDescent="0.15">
      <c r="A38" s="31">
        <v>15</v>
      </c>
      <c r="B38" s="31">
        <v>7</v>
      </c>
      <c r="C38" s="31">
        <v>12</v>
      </c>
      <c r="D38" s="31">
        <f t="shared" si="16"/>
        <v>7</v>
      </c>
      <c r="E38" s="31" t="str">
        <f t="shared" si="17"/>
        <v>15_7</v>
      </c>
      <c r="F38" s="36">
        <v>13.17</v>
      </c>
      <c r="G38" s="31"/>
      <c r="H38" s="31">
        <v>15</v>
      </c>
      <c r="I38" s="31">
        <v>8</v>
      </c>
      <c r="J38" s="31">
        <v>13</v>
      </c>
      <c r="K38" s="31">
        <f t="shared" si="0"/>
        <v>8</v>
      </c>
      <c r="L38" s="31" t="str">
        <f t="shared" si="1"/>
        <v>15_8</v>
      </c>
      <c r="M38" s="36">
        <v>14.09</v>
      </c>
      <c r="N38" s="15"/>
      <c r="O38" s="31">
        <v>15</v>
      </c>
      <c r="P38" s="31">
        <v>8</v>
      </c>
      <c r="Q38" s="31">
        <v>13</v>
      </c>
      <c r="R38" s="31">
        <f t="shared" si="2"/>
        <v>8</v>
      </c>
      <c r="S38" s="31" t="str">
        <f t="shared" si="3"/>
        <v>15_8</v>
      </c>
      <c r="T38" s="36">
        <v>14.52</v>
      </c>
      <c r="U38" s="15"/>
      <c r="V38" s="31">
        <v>15</v>
      </c>
      <c r="W38" s="31">
        <v>8</v>
      </c>
      <c r="X38" s="31">
        <v>13</v>
      </c>
      <c r="Y38" s="31">
        <f t="shared" si="4"/>
        <v>8</v>
      </c>
      <c r="Z38" s="31" t="str">
        <f t="shared" si="5"/>
        <v>15_8</v>
      </c>
      <c r="AA38" s="36">
        <v>14.99</v>
      </c>
      <c r="AB38" s="374"/>
      <c r="AC38" s="31">
        <v>15</v>
      </c>
      <c r="AD38" s="31">
        <v>8</v>
      </c>
      <c r="AE38" s="31">
        <v>13</v>
      </c>
      <c r="AF38" s="31">
        <f t="shared" si="6"/>
        <v>8</v>
      </c>
      <c r="AG38" s="31" t="str">
        <f t="shared" si="7"/>
        <v>15_8</v>
      </c>
      <c r="AH38" s="31">
        <v>15.44</v>
      </c>
      <c r="AI38" s="374"/>
      <c r="AJ38" s="31">
        <v>15</v>
      </c>
      <c r="AK38" s="31">
        <v>8</v>
      </c>
      <c r="AL38" s="31">
        <v>13</v>
      </c>
      <c r="AM38" s="31">
        <f t="shared" si="8"/>
        <v>8</v>
      </c>
      <c r="AN38" s="31" t="str">
        <f t="shared" si="9"/>
        <v>15_8</v>
      </c>
      <c r="AO38" s="31">
        <v>16.239999999999998</v>
      </c>
      <c r="AP38" s="373"/>
      <c r="AQ38" s="31">
        <v>15</v>
      </c>
      <c r="AR38" s="31">
        <v>8</v>
      </c>
      <c r="AS38" s="31">
        <v>13</v>
      </c>
      <c r="AT38" s="31">
        <f t="shared" si="10"/>
        <v>8</v>
      </c>
      <c r="AU38" s="31" t="str">
        <f t="shared" si="11"/>
        <v>15_8</v>
      </c>
      <c r="AV38" s="31">
        <v>16.72</v>
      </c>
      <c r="AW38" s="336"/>
      <c r="AX38" s="31">
        <v>15</v>
      </c>
      <c r="AY38" s="31">
        <v>8</v>
      </c>
      <c r="AZ38" s="31">
        <v>13</v>
      </c>
      <c r="BA38" s="31">
        <f t="shared" si="12"/>
        <v>8</v>
      </c>
      <c r="BB38" s="31" t="str">
        <f t="shared" si="13"/>
        <v>15_8</v>
      </c>
      <c r="BC38" s="31">
        <v>17.2</v>
      </c>
      <c r="BD38" s="31"/>
      <c r="BE38" s="31">
        <v>15</v>
      </c>
      <c r="BF38" s="31">
        <v>8</v>
      </c>
      <c r="BG38" s="31">
        <v>13</v>
      </c>
      <c r="BH38" s="31">
        <f t="shared" si="18"/>
        <v>8</v>
      </c>
      <c r="BI38" s="31" t="str">
        <f t="shared" si="19"/>
        <v>15_8</v>
      </c>
      <c r="BJ38" s="31">
        <v>17.88</v>
      </c>
      <c r="BK38" s="31"/>
      <c r="BL38" s="31">
        <v>15</v>
      </c>
      <c r="BM38" s="31">
        <v>8</v>
      </c>
      <c r="BN38" s="31">
        <v>13</v>
      </c>
      <c r="BO38" s="31">
        <v>8</v>
      </c>
      <c r="BP38" s="31" t="s">
        <v>426</v>
      </c>
      <c r="BQ38" s="31">
        <v>18.510000000000002</v>
      </c>
      <c r="BR38" s="31"/>
      <c r="BS38" s="31">
        <v>15</v>
      </c>
      <c r="BT38" s="31">
        <v>8</v>
      </c>
      <c r="BU38" s="31">
        <v>13</v>
      </c>
      <c r="BV38" s="31">
        <f t="shared" si="14"/>
        <v>8</v>
      </c>
      <c r="BW38" s="31" t="str">
        <f t="shared" si="15"/>
        <v>15_8</v>
      </c>
      <c r="BX38" s="33">
        <f t="shared" si="20"/>
        <v>17.2</v>
      </c>
      <c r="BY38" s="33">
        <f t="shared" si="21"/>
        <v>17.88</v>
      </c>
      <c r="BZ38" s="33">
        <f t="shared" si="22"/>
        <v>18.510000000000002</v>
      </c>
      <c r="CA38" s="322">
        <f t="shared" si="23"/>
        <v>17.54</v>
      </c>
      <c r="CB38" s="50"/>
      <c r="CC38" s="4"/>
      <c r="CD38" s="4"/>
      <c r="CE38" s="33"/>
      <c r="CF38" s="55"/>
      <c r="CG38" s="16"/>
    </row>
    <row r="39" spans="1:85" ht="10.5" x14ac:dyDescent="0.15">
      <c r="A39" s="31">
        <v>15</v>
      </c>
      <c r="B39" s="31">
        <v>8</v>
      </c>
      <c r="C39" s="31">
        <v>13</v>
      </c>
      <c r="D39" s="31">
        <f t="shared" si="16"/>
        <v>8</v>
      </c>
      <c r="E39" s="31" t="str">
        <f t="shared" si="17"/>
        <v>15_8</v>
      </c>
      <c r="F39" s="36">
        <v>13.62</v>
      </c>
      <c r="G39" s="31"/>
      <c r="H39" s="31">
        <v>20</v>
      </c>
      <c r="I39" s="31" t="s">
        <v>346</v>
      </c>
      <c r="J39" s="31">
        <v>5</v>
      </c>
      <c r="K39" s="31" t="str">
        <f t="shared" si="0"/>
        <v>Aanloopperiodiek_0</v>
      </c>
      <c r="L39" s="31" t="str">
        <f t="shared" si="1"/>
        <v>20_Aanloopperiodiek_0</v>
      </c>
      <c r="M39" s="36">
        <v>11.34</v>
      </c>
      <c r="N39" s="15"/>
      <c r="O39" s="31">
        <v>20</v>
      </c>
      <c r="P39" s="31" t="s">
        <v>346</v>
      </c>
      <c r="Q39" s="31">
        <v>5</v>
      </c>
      <c r="R39" s="31" t="str">
        <f t="shared" si="2"/>
        <v>Aanloopperiodiek_0</v>
      </c>
      <c r="S39" s="31" t="str">
        <f t="shared" si="3"/>
        <v>20_Aanloopperiodiek_0</v>
      </c>
      <c r="T39" s="36">
        <v>11.68</v>
      </c>
      <c r="U39" s="15"/>
      <c r="V39" s="31">
        <v>20</v>
      </c>
      <c r="W39" s="31" t="s">
        <v>346</v>
      </c>
      <c r="X39" s="31">
        <v>5</v>
      </c>
      <c r="Y39" s="31" t="str">
        <f t="shared" si="4"/>
        <v>Aanloopperiodiek_0</v>
      </c>
      <c r="Z39" s="31" t="str">
        <f t="shared" si="5"/>
        <v>20_Aanloopperiodiek_0</v>
      </c>
      <c r="AA39" s="36" t="s">
        <v>339</v>
      </c>
      <c r="AB39" s="374"/>
      <c r="AC39" s="31">
        <v>20</v>
      </c>
      <c r="AD39" s="31" t="s">
        <v>346</v>
      </c>
      <c r="AE39" s="31">
        <v>5</v>
      </c>
      <c r="AF39" s="31" t="str">
        <f t="shared" si="6"/>
        <v>Aanloopperiodiek_0</v>
      </c>
      <c r="AG39" s="31" t="str">
        <f t="shared" si="7"/>
        <v>20_Aanloopperiodiek_0</v>
      </c>
      <c r="AH39" s="31" t="s">
        <v>339</v>
      </c>
      <c r="AI39" s="374"/>
      <c r="AJ39" s="31">
        <v>20</v>
      </c>
      <c r="AK39" s="31" t="s">
        <v>346</v>
      </c>
      <c r="AL39" s="31">
        <v>5</v>
      </c>
      <c r="AM39" s="31" t="str">
        <f t="shared" si="8"/>
        <v>Aanloopperiodiek_0</v>
      </c>
      <c r="AN39" s="31" t="str">
        <f t="shared" si="9"/>
        <v>20_Aanloopperiodiek_0</v>
      </c>
      <c r="AO39" s="31" t="s">
        <v>339</v>
      </c>
      <c r="AP39" s="373"/>
      <c r="AQ39" s="31">
        <v>20</v>
      </c>
      <c r="AR39" s="31" t="s">
        <v>346</v>
      </c>
      <c r="AS39" s="31">
        <v>5</v>
      </c>
      <c r="AT39" s="31" t="str">
        <f t="shared" si="10"/>
        <v>Aanloopperiodiek_0</v>
      </c>
      <c r="AU39" s="31" t="str">
        <f t="shared" si="11"/>
        <v>20_Aanloopperiodiek_0</v>
      </c>
      <c r="AV39" s="31" t="s">
        <v>339</v>
      </c>
      <c r="AW39" s="336"/>
      <c r="AX39" s="31">
        <v>20</v>
      </c>
      <c r="AY39" s="31" t="s">
        <v>346</v>
      </c>
      <c r="AZ39" s="31">
        <v>5</v>
      </c>
      <c r="BA39" s="31" t="str">
        <f t="shared" si="12"/>
        <v>Aanloopperiodiek_0</v>
      </c>
      <c r="BB39" s="31" t="str">
        <f t="shared" si="13"/>
        <v>20_Aanloopperiodiek_0</v>
      </c>
      <c r="BC39" s="31" t="s">
        <v>339</v>
      </c>
      <c r="BD39" s="31"/>
      <c r="BE39" s="31">
        <v>20</v>
      </c>
      <c r="BF39" s="31" t="s">
        <v>346</v>
      </c>
      <c r="BG39" s="31">
        <v>5</v>
      </c>
      <c r="BH39" s="31" t="str">
        <f t="shared" si="18"/>
        <v>Aanloopperiodiek_0</v>
      </c>
      <c r="BI39" s="31" t="str">
        <f t="shared" si="19"/>
        <v>20_Aanloopperiodiek_0</v>
      </c>
      <c r="BJ39" s="31" t="s">
        <v>339</v>
      </c>
      <c r="BK39" s="31"/>
      <c r="BL39" s="31">
        <v>20</v>
      </c>
      <c r="BM39" s="31" t="s">
        <v>346</v>
      </c>
      <c r="BN39" s="31">
        <v>5</v>
      </c>
      <c r="BO39" s="31" t="s">
        <v>346</v>
      </c>
      <c r="BP39" s="31" t="s">
        <v>427</v>
      </c>
      <c r="BQ39" s="31" t="s">
        <v>339</v>
      </c>
      <c r="BR39" s="31"/>
      <c r="BS39" s="31">
        <v>20</v>
      </c>
      <c r="BT39" s="31" t="s">
        <v>346</v>
      </c>
      <c r="BU39" s="31">
        <v>5</v>
      </c>
      <c r="BV39" s="31" t="str">
        <f t="shared" si="14"/>
        <v>Aanloopperiodiek_0</v>
      </c>
      <c r="BW39" s="31" t="str">
        <f t="shared" si="15"/>
        <v>20_Aanloopperiodiek_0</v>
      </c>
      <c r="BX39" s="33" t="str">
        <f t="shared" si="20"/>
        <v>vervalt</v>
      </c>
      <c r="BY39" s="33" t="str">
        <f t="shared" si="21"/>
        <v>vervalt</v>
      </c>
      <c r="BZ39" s="33" t="str">
        <f t="shared" si="22"/>
        <v>vervalt</v>
      </c>
      <c r="CA39" s="322" t="str">
        <f t="shared" si="23"/>
        <v>vervalt</v>
      </c>
      <c r="CB39" s="50"/>
      <c r="CC39" s="4"/>
      <c r="CD39" s="4"/>
      <c r="CE39" s="33"/>
      <c r="CF39" s="55"/>
      <c r="CG39" s="16"/>
    </row>
    <row r="40" spans="1:85" ht="10.5" x14ac:dyDescent="0.15">
      <c r="A40" s="31">
        <v>20</v>
      </c>
      <c r="B40" s="31" t="s">
        <v>346</v>
      </c>
      <c r="C40" s="31">
        <v>5</v>
      </c>
      <c r="D40" s="31" t="str">
        <f t="shared" si="16"/>
        <v>Aanloopperiodiek_0</v>
      </c>
      <c r="E40" s="31" t="str">
        <f t="shared" si="17"/>
        <v>20_Aanloopperiodiek_0</v>
      </c>
      <c r="F40" s="36">
        <v>10.96</v>
      </c>
      <c r="G40" s="31"/>
      <c r="H40" s="31">
        <v>20</v>
      </c>
      <c r="I40" s="31" t="s">
        <v>347</v>
      </c>
      <c r="J40" s="31">
        <v>6</v>
      </c>
      <c r="K40" s="31" t="str">
        <f t="shared" si="0"/>
        <v>Aanloopperiodiek_1</v>
      </c>
      <c r="L40" s="31" t="str">
        <f t="shared" si="1"/>
        <v>20_Aanloopperiodiek_1</v>
      </c>
      <c r="M40" s="36">
        <v>11.56</v>
      </c>
      <c r="N40" s="15"/>
      <c r="O40" s="31">
        <v>20</v>
      </c>
      <c r="P40" s="31" t="s">
        <v>347</v>
      </c>
      <c r="Q40" s="31">
        <v>6</v>
      </c>
      <c r="R40" s="31" t="str">
        <f t="shared" si="2"/>
        <v>Aanloopperiodiek_1</v>
      </c>
      <c r="S40" s="31" t="str">
        <f t="shared" si="3"/>
        <v>20_Aanloopperiodiek_1</v>
      </c>
      <c r="T40" s="36">
        <v>11.9</v>
      </c>
      <c r="U40" s="15"/>
      <c r="V40" s="31">
        <v>20</v>
      </c>
      <c r="W40" s="31" t="s">
        <v>347</v>
      </c>
      <c r="X40" s="31">
        <v>6</v>
      </c>
      <c r="Y40" s="31" t="str">
        <f t="shared" si="4"/>
        <v>Aanloopperiodiek_1</v>
      </c>
      <c r="Z40" s="31" t="str">
        <f t="shared" si="5"/>
        <v>20_Aanloopperiodiek_1</v>
      </c>
      <c r="AA40" s="36" t="s">
        <v>339</v>
      </c>
      <c r="AB40" s="374"/>
      <c r="AC40" s="31">
        <v>20</v>
      </c>
      <c r="AD40" s="31" t="s">
        <v>347</v>
      </c>
      <c r="AE40" s="31">
        <v>6</v>
      </c>
      <c r="AF40" s="31" t="str">
        <f t="shared" si="6"/>
        <v>Aanloopperiodiek_1</v>
      </c>
      <c r="AG40" s="31" t="str">
        <f t="shared" si="7"/>
        <v>20_Aanloopperiodiek_1</v>
      </c>
      <c r="AH40" s="31" t="s">
        <v>339</v>
      </c>
      <c r="AI40" s="374"/>
      <c r="AJ40" s="31">
        <v>20</v>
      </c>
      <c r="AK40" s="31" t="s">
        <v>347</v>
      </c>
      <c r="AL40" s="31">
        <v>6</v>
      </c>
      <c r="AM40" s="31" t="str">
        <f t="shared" si="8"/>
        <v>Aanloopperiodiek_1</v>
      </c>
      <c r="AN40" s="31" t="str">
        <f t="shared" si="9"/>
        <v>20_Aanloopperiodiek_1</v>
      </c>
      <c r="AO40" s="31" t="s">
        <v>339</v>
      </c>
      <c r="AP40" s="373"/>
      <c r="AQ40" s="31">
        <v>20</v>
      </c>
      <c r="AR40" s="31" t="s">
        <v>347</v>
      </c>
      <c r="AS40" s="31">
        <v>6</v>
      </c>
      <c r="AT40" s="31" t="str">
        <f t="shared" si="10"/>
        <v>Aanloopperiodiek_1</v>
      </c>
      <c r="AU40" s="31" t="str">
        <f t="shared" si="11"/>
        <v>20_Aanloopperiodiek_1</v>
      </c>
      <c r="AV40" s="31" t="s">
        <v>339</v>
      </c>
      <c r="AW40" s="336"/>
      <c r="AX40" s="31">
        <v>20</v>
      </c>
      <c r="AY40" s="31" t="s">
        <v>347</v>
      </c>
      <c r="AZ40" s="31">
        <v>6</v>
      </c>
      <c r="BA40" s="31" t="str">
        <f t="shared" si="12"/>
        <v>Aanloopperiodiek_1</v>
      </c>
      <c r="BB40" s="31" t="str">
        <f t="shared" si="13"/>
        <v>20_Aanloopperiodiek_1</v>
      </c>
      <c r="BC40" s="31" t="s">
        <v>339</v>
      </c>
      <c r="BD40" s="31"/>
      <c r="BE40" s="31">
        <v>20</v>
      </c>
      <c r="BF40" s="31" t="s">
        <v>347</v>
      </c>
      <c r="BG40" s="31">
        <v>6</v>
      </c>
      <c r="BH40" s="31" t="str">
        <f t="shared" si="18"/>
        <v>Aanloopperiodiek_1</v>
      </c>
      <c r="BI40" s="31" t="str">
        <f t="shared" si="19"/>
        <v>20_Aanloopperiodiek_1</v>
      </c>
      <c r="BJ40" s="31" t="s">
        <v>339</v>
      </c>
      <c r="BK40" s="31"/>
      <c r="BL40" s="31">
        <v>20</v>
      </c>
      <c r="BM40" s="31" t="s">
        <v>347</v>
      </c>
      <c r="BN40" s="31">
        <v>6</v>
      </c>
      <c r="BO40" s="31" t="s">
        <v>347</v>
      </c>
      <c r="BP40" s="31" t="s">
        <v>428</v>
      </c>
      <c r="BQ40" s="31" t="s">
        <v>339</v>
      </c>
      <c r="BR40" s="31"/>
      <c r="BS40" s="31">
        <v>20</v>
      </c>
      <c r="BT40" s="31" t="s">
        <v>347</v>
      </c>
      <c r="BU40" s="31">
        <v>6</v>
      </c>
      <c r="BV40" s="31" t="str">
        <f t="shared" si="14"/>
        <v>Aanloopperiodiek_1</v>
      </c>
      <c r="BW40" s="31" t="str">
        <f t="shared" si="15"/>
        <v>20_Aanloopperiodiek_1</v>
      </c>
      <c r="BX40" s="33" t="str">
        <f t="shared" si="20"/>
        <v>vervalt</v>
      </c>
      <c r="BY40" s="33" t="str">
        <f t="shared" si="21"/>
        <v>vervalt</v>
      </c>
      <c r="BZ40" s="33" t="str">
        <f t="shared" si="22"/>
        <v>vervalt</v>
      </c>
      <c r="CA40" s="322" t="str">
        <f t="shared" si="23"/>
        <v>vervalt</v>
      </c>
      <c r="CB40" s="50"/>
      <c r="CC40" s="4"/>
      <c r="CD40" s="4"/>
      <c r="CE40" s="33"/>
      <c r="CF40" s="55"/>
      <c r="CG40" s="16"/>
    </row>
    <row r="41" spans="1:85" ht="10.5" x14ac:dyDescent="0.15">
      <c r="A41" s="31">
        <v>20</v>
      </c>
      <c r="B41" s="31" t="s">
        <v>347</v>
      </c>
      <c r="C41" s="31">
        <v>6</v>
      </c>
      <c r="D41" s="31" t="str">
        <f t="shared" si="16"/>
        <v>Aanloopperiodiek_1</v>
      </c>
      <c r="E41" s="31" t="str">
        <f t="shared" si="17"/>
        <v>20_Aanloopperiodiek_1</v>
      </c>
      <c r="F41" s="36">
        <v>11.17</v>
      </c>
      <c r="G41" s="31"/>
      <c r="H41" s="31">
        <v>20</v>
      </c>
      <c r="I41" s="31">
        <v>0</v>
      </c>
      <c r="J41" s="31">
        <v>7</v>
      </c>
      <c r="K41" s="31">
        <f t="shared" si="0"/>
        <v>0</v>
      </c>
      <c r="L41" s="31" t="str">
        <f t="shared" si="1"/>
        <v>20_0</v>
      </c>
      <c r="M41" s="36">
        <v>11.86</v>
      </c>
      <c r="N41" s="15"/>
      <c r="O41" s="31">
        <v>20</v>
      </c>
      <c r="P41" s="31">
        <v>0</v>
      </c>
      <c r="Q41" s="31">
        <v>7</v>
      </c>
      <c r="R41" s="31">
        <f t="shared" si="2"/>
        <v>0</v>
      </c>
      <c r="S41" s="31" t="str">
        <f t="shared" si="3"/>
        <v>20_0</v>
      </c>
      <c r="T41" s="36">
        <v>12.22</v>
      </c>
      <c r="U41" s="15"/>
      <c r="V41" s="31">
        <v>20</v>
      </c>
      <c r="W41" s="31">
        <v>0</v>
      </c>
      <c r="X41" s="31">
        <v>7</v>
      </c>
      <c r="Y41" s="31">
        <f t="shared" si="4"/>
        <v>0</v>
      </c>
      <c r="Z41" s="31" t="str">
        <f t="shared" si="5"/>
        <v>20_0</v>
      </c>
      <c r="AA41" s="36">
        <v>12.63</v>
      </c>
      <c r="AB41" s="374"/>
      <c r="AC41" s="31">
        <v>20</v>
      </c>
      <c r="AD41" s="31">
        <v>0</v>
      </c>
      <c r="AE41" s="31">
        <v>7</v>
      </c>
      <c r="AF41" s="31">
        <f t="shared" si="6"/>
        <v>0</v>
      </c>
      <c r="AG41" s="31" t="str">
        <f t="shared" si="7"/>
        <v>20_0</v>
      </c>
      <c r="AH41" s="31">
        <v>13.01</v>
      </c>
      <c r="AI41" s="374"/>
      <c r="AJ41" s="31">
        <v>20</v>
      </c>
      <c r="AK41" s="31">
        <v>0</v>
      </c>
      <c r="AL41" s="31">
        <v>7</v>
      </c>
      <c r="AM41" s="31">
        <f t="shared" si="8"/>
        <v>0</v>
      </c>
      <c r="AN41" s="31" t="str">
        <f t="shared" si="9"/>
        <v>20_0</v>
      </c>
      <c r="AO41" s="31">
        <v>13.81</v>
      </c>
      <c r="AP41" s="373"/>
      <c r="AQ41" s="31">
        <v>20</v>
      </c>
      <c r="AR41" s="31">
        <v>0</v>
      </c>
      <c r="AS41" s="31">
        <v>7</v>
      </c>
      <c r="AT41" s="31">
        <f t="shared" si="10"/>
        <v>0</v>
      </c>
      <c r="AU41" s="31" t="str">
        <f t="shared" si="11"/>
        <v>20_0</v>
      </c>
      <c r="AV41" s="31">
        <v>14.29</v>
      </c>
      <c r="AW41" s="336"/>
      <c r="AX41" s="31">
        <v>20</v>
      </c>
      <c r="AY41" s="31">
        <v>0</v>
      </c>
      <c r="AZ41" s="31">
        <v>7</v>
      </c>
      <c r="BA41" s="31">
        <f t="shared" si="12"/>
        <v>0</v>
      </c>
      <c r="BB41" s="31" t="str">
        <f t="shared" si="13"/>
        <v>20_0</v>
      </c>
      <c r="BC41" s="31">
        <v>14.77</v>
      </c>
      <c r="BD41" s="31"/>
      <c r="BE41" s="31">
        <v>20</v>
      </c>
      <c r="BF41" s="31">
        <v>0</v>
      </c>
      <c r="BG41" s="31">
        <v>7</v>
      </c>
      <c r="BH41" s="31">
        <f t="shared" si="18"/>
        <v>0</v>
      </c>
      <c r="BI41" s="31" t="str">
        <f t="shared" si="19"/>
        <v>20_0</v>
      </c>
      <c r="BJ41" s="31">
        <v>15.36</v>
      </c>
      <c r="BK41" s="31"/>
      <c r="BL41" s="31">
        <v>20</v>
      </c>
      <c r="BM41" s="31">
        <v>0</v>
      </c>
      <c r="BN41" s="31">
        <v>7</v>
      </c>
      <c r="BO41" s="31">
        <v>0</v>
      </c>
      <c r="BP41" s="31" t="s">
        <v>429</v>
      </c>
      <c r="BQ41" s="31">
        <v>15.9</v>
      </c>
      <c r="BR41" s="31"/>
      <c r="BS41" s="31">
        <v>20</v>
      </c>
      <c r="BT41" s="31">
        <v>0</v>
      </c>
      <c r="BU41" s="31">
        <v>7</v>
      </c>
      <c r="BV41" s="31">
        <f t="shared" si="14"/>
        <v>0</v>
      </c>
      <c r="BW41" s="31" t="str">
        <f t="shared" si="15"/>
        <v>20_0</v>
      </c>
      <c r="BX41" s="33">
        <f t="shared" si="20"/>
        <v>14.77</v>
      </c>
      <c r="BY41" s="33">
        <f t="shared" si="21"/>
        <v>15.36</v>
      </c>
      <c r="BZ41" s="33">
        <f t="shared" si="22"/>
        <v>15.9</v>
      </c>
      <c r="CA41" s="322">
        <f t="shared" si="23"/>
        <v>15.065</v>
      </c>
      <c r="CB41" s="4"/>
      <c r="CC41" s="4"/>
      <c r="CD41" s="4"/>
      <c r="CE41" s="33"/>
      <c r="CF41" s="55"/>
      <c r="CG41" s="16"/>
    </row>
    <row r="42" spans="1:85" ht="10.5" x14ac:dyDescent="0.15">
      <c r="A42" s="31">
        <v>20</v>
      </c>
      <c r="B42" s="31">
        <v>0</v>
      </c>
      <c r="C42" s="31">
        <v>7</v>
      </c>
      <c r="D42" s="31">
        <f t="shared" si="16"/>
        <v>0</v>
      </c>
      <c r="E42" s="31" t="str">
        <f t="shared" si="17"/>
        <v>20_0</v>
      </c>
      <c r="F42" s="36">
        <v>11.46</v>
      </c>
      <c r="G42" s="31"/>
      <c r="H42" s="31">
        <v>20</v>
      </c>
      <c r="I42" s="31">
        <v>1</v>
      </c>
      <c r="J42" s="31">
        <v>8</v>
      </c>
      <c r="K42" s="31">
        <f t="shared" si="0"/>
        <v>1</v>
      </c>
      <c r="L42" s="31" t="str">
        <f t="shared" si="1"/>
        <v>20_1</v>
      </c>
      <c r="M42" s="36">
        <v>12.16</v>
      </c>
      <c r="N42" s="4"/>
      <c r="O42" s="31">
        <v>20</v>
      </c>
      <c r="P42" s="31">
        <v>1</v>
      </c>
      <c r="Q42" s="31">
        <v>8</v>
      </c>
      <c r="R42" s="31">
        <f t="shared" si="2"/>
        <v>1</v>
      </c>
      <c r="S42" s="31" t="str">
        <f t="shared" si="3"/>
        <v>20_1</v>
      </c>
      <c r="T42" s="36">
        <v>12.52</v>
      </c>
      <c r="U42" s="4"/>
      <c r="V42" s="31">
        <v>20</v>
      </c>
      <c r="W42" s="31">
        <v>1</v>
      </c>
      <c r="X42" s="31">
        <v>8</v>
      </c>
      <c r="Y42" s="31">
        <f t="shared" si="4"/>
        <v>1</v>
      </c>
      <c r="Z42" s="31" t="str">
        <f t="shared" si="5"/>
        <v>20_1</v>
      </c>
      <c r="AA42" s="36">
        <v>12.94</v>
      </c>
      <c r="AB42" s="374"/>
      <c r="AC42" s="31">
        <v>20</v>
      </c>
      <c r="AD42" s="31">
        <v>1</v>
      </c>
      <c r="AE42" s="31">
        <v>8</v>
      </c>
      <c r="AF42" s="31">
        <f t="shared" si="6"/>
        <v>1</v>
      </c>
      <c r="AG42" s="31" t="str">
        <f t="shared" si="7"/>
        <v>20_1</v>
      </c>
      <c r="AH42" s="31">
        <v>13.33</v>
      </c>
      <c r="AI42" s="374"/>
      <c r="AJ42" s="31">
        <v>20</v>
      </c>
      <c r="AK42" s="31">
        <v>1</v>
      </c>
      <c r="AL42" s="31">
        <v>8</v>
      </c>
      <c r="AM42" s="31">
        <f t="shared" si="8"/>
        <v>1</v>
      </c>
      <c r="AN42" s="31" t="str">
        <f t="shared" si="9"/>
        <v>20_1</v>
      </c>
      <c r="AO42" s="31">
        <v>14.13</v>
      </c>
      <c r="AP42" s="373"/>
      <c r="AQ42" s="31">
        <v>20</v>
      </c>
      <c r="AR42" s="31">
        <v>1</v>
      </c>
      <c r="AS42" s="31">
        <v>8</v>
      </c>
      <c r="AT42" s="31">
        <f t="shared" si="10"/>
        <v>1</v>
      </c>
      <c r="AU42" s="31" t="str">
        <f t="shared" si="11"/>
        <v>20_1</v>
      </c>
      <c r="AV42" s="31">
        <v>14.61</v>
      </c>
      <c r="AW42" s="336"/>
      <c r="AX42" s="31">
        <v>20</v>
      </c>
      <c r="AY42" s="31">
        <v>1</v>
      </c>
      <c r="AZ42" s="31">
        <v>8</v>
      </c>
      <c r="BA42" s="31">
        <f t="shared" si="12"/>
        <v>1</v>
      </c>
      <c r="BB42" s="31" t="str">
        <f t="shared" si="13"/>
        <v>20_1</v>
      </c>
      <c r="BC42" s="31">
        <v>15.08</v>
      </c>
      <c r="BD42" s="31"/>
      <c r="BE42" s="31">
        <v>20</v>
      </c>
      <c r="BF42" s="31">
        <v>1</v>
      </c>
      <c r="BG42" s="31">
        <v>8</v>
      </c>
      <c r="BH42" s="31">
        <f t="shared" si="18"/>
        <v>1</v>
      </c>
      <c r="BI42" s="31" t="str">
        <f t="shared" si="19"/>
        <v>20_1</v>
      </c>
      <c r="BJ42" s="31">
        <v>15.69</v>
      </c>
      <c r="BK42" s="31"/>
      <c r="BL42" s="31">
        <v>20</v>
      </c>
      <c r="BM42" s="31">
        <v>1</v>
      </c>
      <c r="BN42" s="31">
        <v>8</v>
      </c>
      <c r="BO42" s="31">
        <v>1</v>
      </c>
      <c r="BP42" s="31" t="s">
        <v>430</v>
      </c>
      <c r="BQ42" s="31">
        <v>16.239999999999998</v>
      </c>
      <c r="BR42" s="31"/>
      <c r="BS42" s="31">
        <v>20</v>
      </c>
      <c r="BT42" s="31">
        <v>1</v>
      </c>
      <c r="BU42" s="31">
        <v>8</v>
      </c>
      <c r="BV42" s="31">
        <f t="shared" si="14"/>
        <v>1</v>
      </c>
      <c r="BW42" s="31" t="str">
        <f t="shared" si="15"/>
        <v>20_1</v>
      </c>
      <c r="BX42" s="33">
        <f t="shared" si="20"/>
        <v>15.08</v>
      </c>
      <c r="BY42" s="33">
        <f t="shared" si="21"/>
        <v>15.69</v>
      </c>
      <c r="BZ42" s="33">
        <f t="shared" si="22"/>
        <v>16.239999999999998</v>
      </c>
      <c r="CA42" s="322">
        <f t="shared" si="23"/>
        <v>15.385</v>
      </c>
      <c r="CB42" s="3"/>
      <c r="CC42" s="4"/>
      <c r="CD42" s="4"/>
      <c r="CE42" s="4"/>
      <c r="CF42" s="5"/>
    </row>
    <row r="43" spans="1:85" ht="10.5" x14ac:dyDescent="0.15">
      <c r="A43" s="31">
        <v>20</v>
      </c>
      <c r="B43" s="31">
        <v>1</v>
      </c>
      <c r="C43" s="31">
        <v>8</v>
      </c>
      <c r="D43" s="31">
        <f t="shared" si="16"/>
        <v>1</v>
      </c>
      <c r="E43" s="31" t="str">
        <f t="shared" si="17"/>
        <v>20_1</v>
      </c>
      <c r="F43" s="36">
        <v>11.75</v>
      </c>
      <c r="G43" s="31"/>
      <c r="H43" s="31">
        <v>20</v>
      </c>
      <c r="I43" s="31">
        <v>2</v>
      </c>
      <c r="J43" s="31">
        <v>9</v>
      </c>
      <c r="K43" s="31">
        <f t="shared" si="0"/>
        <v>2</v>
      </c>
      <c r="L43" s="31" t="str">
        <f t="shared" si="1"/>
        <v>20_2</v>
      </c>
      <c r="M43" s="36">
        <v>12.48</v>
      </c>
      <c r="N43" s="4"/>
      <c r="O43" s="31">
        <v>20</v>
      </c>
      <c r="P43" s="31">
        <v>2</v>
      </c>
      <c r="Q43" s="31">
        <v>9</v>
      </c>
      <c r="R43" s="31">
        <f t="shared" si="2"/>
        <v>2</v>
      </c>
      <c r="S43" s="31" t="str">
        <f t="shared" si="3"/>
        <v>20_2</v>
      </c>
      <c r="T43" s="36">
        <v>12.86</v>
      </c>
      <c r="U43" s="4"/>
      <c r="V43" s="31">
        <v>20</v>
      </c>
      <c r="W43" s="31">
        <v>2</v>
      </c>
      <c r="X43" s="31">
        <v>9</v>
      </c>
      <c r="Y43" s="31">
        <f t="shared" si="4"/>
        <v>2</v>
      </c>
      <c r="Z43" s="31" t="str">
        <f t="shared" si="5"/>
        <v>20_2</v>
      </c>
      <c r="AA43" s="36">
        <v>13.27</v>
      </c>
      <c r="AB43" s="374"/>
      <c r="AC43" s="31">
        <v>20</v>
      </c>
      <c r="AD43" s="31">
        <v>2</v>
      </c>
      <c r="AE43" s="31">
        <v>9</v>
      </c>
      <c r="AF43" s="31">
        <f t="shared" si="6"/>
        <v>2</v>
      </c>
      <c r="AG43" s="31" t="str">
        <f t="shared" si="7"/>
        <v>20_2</v>
      </c>
      <c r="AH43" s="31">
        <v>13.67</v>
      </c>
      <c r="AI43" s="374"/>
      <c r="AJ43" s="31">
        <v>20</v>
      </c>
      <c r="AK43" s="31">
        <v>2</v>
      </c>
      <c r="AL43" s="31">
        <v>9</v>
      </c>
      <c r="AM43" s="31">
        <f t="shared" si="8"/>
        <v>2</v>
      </c>
      <c r="AN43" s="31" t="str">
        <f t="shared" si="9"/>
        <v>20_2</v>
      </c>
      <c r="AO43" s="31">
        <v>14.47</v>
      </c>
      <c r="AP43" s="373"/>
      <c r="AQ43" s="31">
        <v>20</v>
      </c>
      <c r="AR43" s="31">
        <v>2</v>
      </c>
      <c r="AS43" s="31">
        <v>9</v>
      </c>
      <c r="AT43" s="31">
        <f t="shared" si="10"/>
        <v>2</v>
      </c>
      <c r="AU43" s="31" t="str">
        <f t="shared" si="11"/>
        <v>20_2</v>
      </c>
      <c r="AV43" s="31">
        <v>14.95</v>
      </c>
      <c r="AW43" s="336"/>
      <c r="AX43" s="31">
        <v>20</v>
      </c>
      <c r="AY43" s="31">
        <v>2</v>
      </c>
      <c r="AZ43" s="31">
        <v>9</v>
      </c>
      <c r="BA43" s="31">
        <f t="shared" si="12"/>
        <v>2</v>
      </c>
      <c r="BB43" s="31" t="str">
        <f t="shared" si="13"/>
        <v>20_2</v>
      </c>
      <c r="BC43" s="31">
        <v>15.43</v>
      </c>
      <c r="BD43" s="31"/>
      <c r="BE43" s="31">
        <v>20</v>
      </c>
      <c r="BF43" s="31">
        <v>2</v>
      </c>
      <c r="BG43" s="31">
        <v>9</v>
      </c>
      <c r="BH43" s="31">
        <f t="shared" si="18"/>
        <v>2</v>
      </c>
      <c r="BI43" s="31" t="str">
        <f t="shared" si="19"/>
        <v>20_2</v>
      </c>
      <c r="BJ43" s="31">
        <v>16.05</v>
      </c>
      <c r="BK43" s="31"/>
      <c r="BL43" s="31">
        <v>20</v>
      </c>
      <c r="BM43" s="31">
        <v>2</v>
      </c>
      <c r="BN43" s="31">
        <v>9</v>
      </c>
      <c r="BO43" s="31">
        <v>2</v>
      </c>
      <c r="BP43" s="31" t="s">
        <v>431</v>
      </c>
      <c r="BQ43" s="31">
        <v>16.61</v>
      </c>
      <c r="BR43" s="31"/>
      <c r="BS43" s="31">
        <v>20</v>
      </c>
      <c r="BT43" s="31">
        <v>2</v>
      </c>
      <c r="BU43" s="31">
        <v>9</v>
      </c>
      <c r="BV43" s="31">
        <f t="shared" si="14"/>
        <v>2</v>
      </c>
      <c r="BW43" s="31" t="str">
        <f t="shared" si="15"/>
        <v>20_2</v>
      </c>
      <c r="BX43" s="33">
        <f t="shared" si="20"/>
        <v>15.43</v>
      </c>
      <c r="BY43" s="33">
        <f t="shared" si="21"/>
        <v>16.05</v>
      </c>
      <c r="BZ43" s="33">
        <f t="shared" si="22"/>
        <v>16.61</v>
      </c>
      <c r="CA43" s="322">
        <f t="shared" si="23"/>
        <v>15.74</v>
      </c>
      <c r="CB43" s="4"/>
      <c r="CC43" s="4"/>
      <c r="CD43" s="4"/>
      <c r="CE43" s="4"/>
      <c r="CF43" s="5"/>
    </row>
    <row r="44" spans="1:85" ht="10.5" x14ac:dyDescent="0.15">
      <c r="A44" s="31">
        <v>20</v>
      </c>
      <c r="B44" s="31">
        <v>2</v>
      </c>
      <c r="C44" s="31">
        <v>9</v>
      </c>
      <c r="D44" s="31">
        <f t="shared" si="16"/>
        <v>2</v>
      </c>
      <c r="E44" s="31" t="str">
        <f t="shared" si="17"/>
        <v>20_2</v>
      </c>
      <c r="F44" s="36">
        <v>12.06</v>
      </c>
      <c r="G44" s="31"/>
      <c r="H44" s="31">
        <v>20</v>
      </c>
      <c r="I44" s="31">
        <v>3</v>
      </c>
      <c r="J44" s="31">
        <v>10</v>
      </c>
      <c r="K44" s="31">
        <f t="shared" si="0"/>
        <v>3</v>
      </c>
      <c r="L44" s="31" t="str">
        <f t="shared" si="1"/>
        <v>20_3</v>
      </c>
      <c r="M44" s="36">
        <v>12.83</v>
      </c>
      <c r="N44" s="21"/>
      <c r="O44" s="31">
        <v>20</v>
      </c>
      <c r="P44" s="31">
        <v>3</v>
      </c>
      <c r="Q44" s="31">
        <v>10</v>
      </c>
      <c r="R44" s="31">
        <f t="shared" si="2"/>
        <v>3</v>
      </c>
      <c r="S44" s="31" t="str">
        <f t="shared" si="3"/>
        <v>20_3</v>
      </c>
      <c r="T44" s="36">
        <v>13.22</v>
      </c>
      <c r="U44" s="21"/>
      <c r="V44" s="31">
        <v>20</v>
      </c>
      <c r="W44" s="31">
        <v>3</v>
      </c>
      <c r="X44" s="31">
        <v>10</v>
      </c>
      <c r="Y44" s="31">
        <f t="shared" si="4"/>
        <v>3</v>
      </c>
      <c r="Z44" s="31" t="str">
        <f t="shared" si="5"/>
        <v>20_3</v>
      </c>
      <c r="AA44" s="36">
        <v>13.64</v>
      </c>
      <c r="AB44" s="374"/>
      <c r="AC44" s="31">
        <v>20</v>
      </c>
      <c r="AD44" s="31">
        <v>3</v>
      </c>
      <c r="AE44" s="31">
        <v>10</v>
      </c>
      <c r="AF44" s="31">
        <f t="shared" si="6"/>
        <v>3</v>
      </c>
      <c r="AG44" s="31" t="str">
        <f t="shared" si="7"/>
        <v>20_3</v>
      </c>
      <c r="AH44" s="31">
        <v>14.05</v>
      </c>
      <c r="AI44" s="374"/>
      <c r="AJ44" s="31">
        <v>20</v>
      </c>
      <c r="AK44" s="31">
        <v>3</v>
      </c>
      <c r="AL44" s="31">
        <v>10</v>
      </c>
      <c r="AM44" s="31">
        <f t="shared" si="8"/>
        <v>3</v>
      </c>
      <c r="AN44" s="31" t="str">
        <f t="shared" si="9"/>
        <v>20_3</v>
      </c>
      <c r="AO44" s="31">
        <v>14.85</v>
      </c>
      <c r="AP44" s="373"/>
      <c r="AQ44" s="31">
        <v>20</v>
      </c>
      <c r="AR44" s="31">
        <v>3</v>
      </c>
      <c r="AS44" s="31">
        <v>10</v>
      </c>
      <c r="AT44" s="31">
        <f t="shared" si="10"/>
        <v>3</v>
      </c>
      <c r="AU44" s="31" t="str">
        <f t="shared" si="11"/>
        <v>20_3</v>
      </c>
      <c r="AV44" s="31">
        <v>15.33</v>
      </c>
      <c r="AW44" s="336"/>
      <c r="AX44" s="31">
        <v>20</v>
      </c>
      <c r="AY44" s="31">
        <v>3</v>
      </c>
      <c r="AZ44" s="31">
        <v>10</v>
      </c>
      <c r="BA44" s="31">
        <f t="shared" si="12"/>
        <v>3</v>
      </c>
      <c r="BB44" s="31" t="str">
        <f t="shared" si="13"/>
        <v>20_3</v>
      </c>
      <c r="BC44" s="31">
        <v>15.81</v>
      </c>
      <c r="BD44" s="31"/>
      <c r="BE44" s="31">
        <v>20</v>
      </c>
      <c r="BF44" s="31">
        <v>3</v>
      </c>
      <c r="BG44" s="31">
        <v>10</v>
      </c>
      <c r="BH44" s="31">
        <f t="shared" si="18"/>
        <v>3</v>
      </c>
      <c r="BI44" s="31" t="str">
        <f t="shared" si="19"/>
        <v>20_3</v>
      </c>
      <c r="BJ44" s="31">
        <v>16.440000000000001</v>
      </c>
      <c r="BK44" s="31"/>
      <c r="BL44" s="31">
        <v>20</v>
      </c>
      <c r="BM44" s="31">
        <v>3</v>
      </c>
      <c r="BN44" s="31">
        <v>10</v>
      </c>
      <c r="BO44" s="31">
        <v>3</v>
      </c>
      <c r="BP44" s="31" t="s">
        <v>432</v>
      </c>
      <c r="BQ44" s="31">
        <v>17.02</v>
      </c>
      <c r="BR44" s="31"/>
      <c r="BS44" s="31">
        <v>20</v>
      </c>
      <c r="BT44" s="31">
        <v>3</v>
      </c>
      <c r="BU44" s="31">
        <v>10</v>
      </c>
      <c r="BV44" s="31">
        <f t="shared" si="14"/>
        <v>3</v>
      </c>
      <c r="BW44" s="31" t="str">
        <f t="shared" si="15"/>
        <v>20_3</v>
      </c>
      <c r="BX44" s="33">
        <f t="shared" si="20"/>
        <v>15.81</v>
      </c>
      <c r="BY44" s="33">
        <f t="shared" si="21"/>
        <v>16.440000000000001</v>
      </c>
      <c r="BZ44" s="33">
        <f t="shared" si="22"/>
        <v>17.02</v>
      </c>
      <c r="CA44" s="322">
        <f t="shared" si="23"/>
        <v>16.125</v>
      </c>
      <c r="CB44" s="21"/>
      <c r="CC44" s="4"/>
      <c r="CD44" s="4"/>
      <c r="CE44" s="23"/>
      <c r="CF44" s="58"/>
      <c r="CG44" s="18"/>
    </row>
    <row r="45" spans="1:85" ht="10.5" x14ac:dyDescent="0.15">
      <c r="A45" s="31">
        <v>20</v>
      </c>
      <c r="B45" s="31">
        <v>3</v>
      </c>
      <c r="C45" s="31">
        <v>10</v>
      </c>
      <c r="D45" s="31">
        <f t="shared" si="16"/>
        <v>3</v>
      </c>
      <c r="E45" s="31" t="str">
        <f t="shared" si="17"/>
        <v>20_3</v>
      </c>
      <c r="F45" s="36">
        <v>12.4</v>
      </c>
      <c r="G45" s="31"/>
      <c r="H45" s="31">
        <v>20</v>
      </c>
      <c r="I45" s="31">
        <v>4</v>
      </c>
      <c r="J45" s="31">
        <v>11</v>
      </c>
      <c r="K45" s="31">
        <f t="shared" si="0"/>
        <v>4</v>
      </c>
      <c r="L45" s="31" t="str">
        <f t="shared" si="1"/>
        <v>20_4</v>
      </c>
      <c r="M45" s="36">
        <v>13.22</v>
      </c>
      <c r="N45" s="17"/>
      <c r="O45" s="31">
        <v>20</v>
      </c>
      <c r="P45" s="31">
        <v>4</v>
      </c>
      <c r="Q45" s="31">
        <v>11</v>
      </c>
      <c r="R45" s="31">
        <f t="shared" si="2"/>
        <v>4</v>
      </c>
      <c r="S45" s="31" t="str">
        <f t="shared" si="3"/>
        <v>20_4</v>
      </c>
      <c r="T45" s="36">
        <v>13.62</v>
      </c>
      <c r="U45" s="17"/>
      <c r="V45" s="31">
        <v>20</v>
      </c>
      <c r="W45" s="31">
        <v>4</v>
      </c>
      <c r="X45" s="31">
        <v>11</v>
      </c>
      <c r="Y45" s="31">
        <f t="shared" si="4"/>
        <v>4</v>
      </c>
      <c r="Z45" s="31" t="str">
        <f t="shared" si="5"/>
        <v>20_4</v>
      </c>
      <c r="AA45" s="36">
        <v>14.06</v>
      </c>
      <c r="AB45" s="374"/>
      <c r="AC45" s="31">
        <v>20</v>
      </c>
      <c r="AD45" s="31">
        <v>4</v>
      </c>
      <c r="AE45" s="31">
        <v>11</v>
      </c>
      <c r="AF45" s="31">
        <f t="shared" si="6"/>
        <v>4</v>
      </c>
      <c r="AG45" s="31" t="str">
        <f t="shared" si="7"/>
        <v>20_4</v>
      </c>
      <c r="AH45" s="31">
        <v>14.48</v>
      </c>
      <c r="AI45" s="374"/>
      <c r="AJ45" s="31">
        <v>20</v>
      </c>
      <c r="AK45" s="31">
        <v>4</v>
      </c>
      <c r="AL45" s="31">
        <v>11</v>
      </c>
      <c r="AM45" s="31">
        <f t="shared" si="8"/>
        <v>4</v>
      </c>
      <c r="AN45" s="31" t="str">
        <f t="shared" si="9"/>
        <v>20_4</v>
      </c>
      <c r="AO45" s="31">
        <v>15.28</v>
      </c>
      <c r="AP45" s="373"/>
      <c r="AQ45" s="31">
        <v>20</v>
      </c>
      <c r="AR45" s="31">
        <v>4</v>
      </c>
      <c r="AS45" s="31">
        <v>11</v>
      </c>
      <c r="AT45" s="31">
        <f t="shared" si="10"/>
        <v>4</v>
      </c>
      <c r="AU45" s="31" t="str">
        <f t="shared" si="11"/>
        <v>20_4</v>
      </c>
      <c r="AV45" s="31">
        <v>15.76</v>
      </c>
      <c r="AW45" s="336"/>
      <c r="AX45" s="31">
        <v>20</v>
      </c>
      <c r="AY45" s="31">
        <v>4</v>
      </c>
      <c r="AZ45" s="31">
        <v>11</v>
      </c>
      <c r="BA45" s="31">
        <f t="shared" si="12"/>
        <v>4</v>
      </c>
      <c r="BB45" s="31" t="str">
        <f t="shared" si="13"/>
        <v>20_4</v>
      </c>
      <c r="BC45" s="31">
        <v>16.239999999999998</v>
      </c>
      <c r="BD45" s="31"/>
      <c r="BE45" s="31">
        <v>20</v>
      </c>
      <c r="BF45" s="31">
        <v>4</v>
      </c>
      <c r="BG45" s="31">
        <v>11</v>
      </c>
      <c r="BH45" s="31">
        <f t="shared" si="18"/>
        <v>4</v>
      </c>
      <c r="BI45" s="31" t="str">
        <f t="shared" si="19"/>
        <v>20_4</v>
      </c>
      <c r="BJ45" s="31">
        <v>16.89</v>
      </c>
      <c r="BK45" s="31"/>
      <c r="BL45" s="31">
        <v>20</v>
      </c>
      <c r="BM45" s="31">
        <v>4</v>
      </c>
      <c r="BN45" s="31">
        <v>11</v>
      </c>
      <c r="BO45" s="31">
        <v>4</v>
      </c>
      <c r="BP45" s="31" t="s">
        <v>433</v>
      </c>
      <c r="BQ45" s="31">
        <v>17.48</v>
      </c>
      <c r="BR45" s="31"/>
      <c r="BS45" s="31">
        <v>20</v>
      </c>
      <c r="BT45" s="31">
        <v>4</v>
      </c>
      <c r="BU45" s="31">
        <v>11</v>
      </c>
      <c r="BV45" s="31">
        <f t="shared" si="14"/>
        <v>4</v>
      </c>
      <c r="BW45" s="31" t="str">
        <f t="shared" si="15"/>
        <v>20_4</v>
      </c>
      <c r="BX45" s="33">
        <f t="shared" si="20"/>
        <v>16.239999999999998</v>
      </c>
      <c r="BY45" s="33">
        <f t="shared" si="21"/>
        <v>16.89</v>
      </c>
      <c r="BZ45" s="33">
        <f t="shared" si="22"/>
        <v>17.48</v>
      </c>
      <c r="CA45" s="322">
        <f t="shared" si="23"/>
        <v>16.564999999999998</v>
      </c>
      <c r="CB45" s="52"/>
      <c r="CC45" s="53"/>
      <c r="CD45" s="53"/>
      <c r="CE45" s="17"/>
      <c r="CF45" s="56"/>
      <c r="CG45" s="19"/>
    </row>
    <row r="46" spans="1:85" ht="10.5" x14ac:dyDescent="0.15">
      <c r="A46" s="31">
        <v>20</v>
      </c>
      <c r="B46" s="31">
        <v>4</v>
      </c>
      <c r="C46" s="31">
        <v>11</v>
      </c>
      <c r="D46" s="31">
        <f t="shared" si="16"/>
        <v>4</v>
      </c>
      <c r="E46" s="31" t="str">
        <f t="shared" si="17"/>
        <v>20_4</v>
      </c>
      <c r="F46" s="36">
        <v>12.78</v>
      </c>
      <c r="G46" s="31"/>
      <c r="H46" s="31">
        <v>20</v>
      </c>
      <c r="I46" s="31">
        <v>5</v>
      </c>
      <c r="J46" s="31">
        <v>12</v>
      </c>
      <c r="K46" s="31">
        <f t="shared" si="0"/>
        <v>5</v>
      </c>
      <c r="L46" s="31" t="str">
        <f t="shared" si="1"/>
        <v>20_5</v>
      </c>
      <c r="M46" s="36">
        <v>13.63</v>
      </c>
      <c r="N46" s="15"/>
      <c r="O46" s="31">
        <v>20</v>
      </c>
      <c r="P46" s="31">
        <v>5</v>
      </c>
      <c r="Q46" s="31">
        <v>12</v>
      </c>
      <c r="R46" s="31">
        <f t="shared" si="2"/>
        <v>5</v>
      </c>
      <c r="S46" s="31" t="str">
        <f t="shared" si="3"/>
        <v>20_5</v>
      </c>
      <c r="T46" s="36">
        <v>14.04</v>
      </c>
      <c r="U46" s="15"/>
      <c r="V46" s="31">
        <v>20</v>
      </c>
      <c r="W46" s="31">
        <v>5</v>
      </c>
      <c r="X46" s="31">
        <v>12</v>
      </c>
      <c r="Y46" s="31">
        <f t="shared" si="4"/>
        <v>5</v>
      </c>
      <c r="Z46" s="31" t="str">
        <f t="shared" si="5"/>
        <v>20_5</v>
      </c>
      <c r="AA46" s="36">
        <v>14.5</v>
      </c>
      <c r="AB46" s="374"/>
      <c r="AC46" s="31">
        <v>20</v>
      </c>
      <c r="AD46" s="31">
        <v>5</v>
      </c>
      <c r="AE46" s="31">
        <v>12</v>
      </c>
      <c r="AF46" s="31">
        <f t="shared" si="6"/>
        <v>5</v>
      </c>
      <c r="AG46" s="31" t="str">
        <f t="shared" si="7"/>
        <v>20_5</v>
      </c>
      <c r="AH46" s="31">
        <v>14.93</v>
      </c>
      <c r="AI46" s="374"/>
      <c r="AJ46" s="31">
        <v>20</v>
      </c>
      <c r="AK46" s="31">
        <v>5</v>
      </c>
      <c r="AL46" s="31">
        <v>12</v>
      </c>
      <c r="AM46" s="31">
        <f t="shared" si="8"/>
        <v>5</v>
      </c>
      <c r="AN46" s="31" t="str">
        <f t="shared" si="9"/>
        <v>20_5</v>
      </c>
      <c r="AO46" s="31">
        <v>15.73</v>
      </c>
      <c r="AP46" s="373"/>
      <c r="AQ46" s="31">
        <v>20</v>
      </c>
      <c r="AR46" s="31">
        <v>5</v>
      </c>
      <c r="AS46" s="31">
        <v>12</v>
      </c>
      <c r="AT46" s="31">
        <f t="shared" si="10"/>
        <v>5</v>
      </c>
      <c r="AU46" s="31" t="str">
        <f t="shared" si="11"/>
        <v>20_5</v>
      </c>
      <c r="AV46" s="31">
        <v>16.21</v>
      </c>
      <c r="AW46" s="336"/>
      <c r="AX46" s="31">
        <v>20</v>
      </c>
      <c r="AY46" s="31">
        <v>5</v>
      </c>
      <c r="AZ46" s="31">
        <v>12</v>
      </c>
      <c r="BA46" s="31">
        <f t="shared" si="12"/>
        <v>5</v>
      </c>
      <c r="BB46" s="31" t="str">
        <f t="shared" si="13"/>
        <v>20_5</v>
      </c>
      <c r="BC46" s="31">
        <v>16.690000000000001</v>
      </c>
      <c r="BD46" s="31"/>
      <c r="BE46" s="31">
        <v>20</v>
      </c>
      <c r="BF46" s="31">
        <v>5</v>
      </c>
      <c r="BG46" s="31">
        <v>12</v>
      </c>
      <c r="BH46" s="31">
        <f t="shared" si="18"/>
        <v>5</v>
      </c>
      <c r="BI46" s="31" t="str">
        <f t="shared" si="19"/>
        <v>20_5</v>
      </c>
      <c r="BJ46" s="31">
        <v>17.36</v>
      </c>
      <c r="BK46" s="31"/>
      <c r="BL46" s="31">
        <v>20</v>
      </c>
      <c r="BM46" s="31">
        <v>5</v>
      </c>
      <c r="BN46" s="31">
        <v>12</v>
      </c>
      <c r="BO46" s="31">
        <v>5</v>
      </c>
      <c r="BP46" s="31" t="s">
        <v>434</v>
      </c>
      <c r="BQ46" s="31">
        <v>17.96</v>
      </c>
      <c r="BR46" s="31"/>
      <c r="BS46" s="31">
        <v>20</v>
      </c>
      <c r="BT46" s="31">
        <v>5</v>
      </c>
      <c r="BU46" s="31">
        <v>12</v>
      </c>
      <c r="BV46" s="31">
        <f t="shared" si="14"/>
        <v>5</v>
      </c>
      <c r="BW46" s="31" t="str">
        <f t="shared" si="15"/>
        <v>20_5</v>
      </c>
      <c r="BX46" s="33">
        <f t="shared" si="20"/>
        <v>16.690000000000001</v>
      </c>
      <c r="BY46" s="33">
        <f t="shared" si="21"/>
        <v>17.36</v>
      </c>
      <c r="BZ46" s="33">
        <f t="shared" si="22"/>
        <v>17.96</v>
      </c>
      <c r="CA46" s="322">
        <f t="shared" si="23"/>
        <v>17.024999999999999</v>
      </c>
      <c r="CB46" s="50"/>
      <c r="CC46" s="4"/>
      <c r="CD46" s="4"/>
      <c r="CE46" s="3"/>
      <c r="CF46" s="55"/>
      <c r="CG46" s="16"/>
    </row>
    <row r="47" spans="1:85" ht="10.5" x14ac:dyDescent="0.15">
      <c r="A47" s="31">
        <v>20</v>
      </c>
      <c r="B47" s="31">
        <v>5</v>
      </c>
      <c r="C47" s="31">
        <v>12</v>
      </c>
      <c r="D47" s="31">
        <f t="shared" si="16"/>
        <v>5</v>
      </c>
      <c r="E47" s="31" t="str">
        <f t="shared" si="17"/>
        <v>20_5</v>
      </c>
      <c r="F47" s="36">
        <v>13.17</v>
      </c>
      <c r="G47" s="31"/>
      <c r="H47" s="31">
        <v>20</v>
      </c>
      <c r="I47" s="31">
        <v>6</v>
      </c>
      <c r="J47" s="31">
        <v>13</v>
      </c>
      <c r="K47" s="31">
        <f t="shared" si="0"/>
        <v>6</v>
      </c>
      <c r="L47" s="31" t="str">
        <f t="shared" si="1"/>
        <v>20_6</v>
      </c>
      <c r="M47" s="36">
        <v>14.09</v>
      </c>
      <c r="N47" s="15"/>
      <c r="O47" s="31">
        <v>20</v>
      </c>
      <c r="P47" s="31">
        <v>6</v>
      </c>
      <c r="Q47" s="31">
        <v>13</v>
      </c>
      <c r="R47" s="31">
        <f t="shared" si="2"/>
        <v>6</v>
      </c>
      <c r="S47" s="31" t="str">
        <f t="shared" si="3"/>
        <v>20_6</v>
      </c>
      <c r="T47" s="36">
        <v>14.52</v>
      </c>
      <c r="U47" s="15"/>
      <c r="V47" s="31">
        <v>20</v>
      </c>
      <c r="W47" s="31">
        <v>6</v>
      </c>
      <c r="X47" s="31">
        <v>13</v>
      </c>
      <c r="Y47" s="31">
        <f t="shared" si="4"/>
        <v>6</v>
      </c>
      <c r="Z47" s="31" t="str">
        <f t="shared" si="5"/>
        <v>20_6</v>
      </c>
      <c r="AA47" s="36">
        <v>14.99</v>
      </c>
      <c r="AB47" s="374"/>
      <c r="AC47" s="31">
        <v>20</v>
      </c>
      <c r="AD47" s="31">
        <v>6</v>
      </c>
      <c r="AE47" s="31">
        <v>13</v>
      </c>
      <c r="AF47" s="31">
        <f t="shared" si="6"/>
        <v>6</v>
      </c>
      <c r="AG47" s="31" t="str">
        <f t="shared" si="7"/>
        <v>20_6</v>
      </c>
      <c r="AH47" s="31">
        <v>15.44</v>
      </c>
      <c r="AI47" s="374"/>
      <c r="AJ47" s="31">
        <v>20</v>
      </c>
      <c r="AK47" s="31">
        <v>6</v>
      </c>
      <c r="AL47" s="31">
        <v>13</v>
      </c>
      <c r="AM47" s="31">
        <f t="shared" si="8"/>
        <v>6</v>
      </c>
      <c r="AN47" s="31" t="str">
        <f t="shared" si="9"/>
        <v>20_6</v>
      </c>
      <c r="AO47" s="31">
        <v>16.239999999999998</v>
      </c>
      <c r="AP47" s="373"/>
      <c r="AQ47" s="31">
        <v>20</v>
      </c>
      <c r="AR47" s="31">
        <v>6</v>
      </c>
      <c r="AS47" s="31">
        <v>13</v>
      </c>
      <c r="AT47" s="31">
        <f t="shared" si="10"/>
        <v>6</v>
      </c>
      <c r="AU47" s="31" t="str">
        <f t="shared" si="11"/>
        <v>20_6</v>
      </c>
      <c r="AV47" s="31">
        <v>16.72</v>
      </c>
      <c r="AW47" s="336"/>
      <c r="AX47" s="31">
        <v>20</v>
      </c>
      <c r="AY47" s="31">
        <v>6</v>
      </c>
      <c r="AZ47" s="31">
        <v>13</v>
      </c>
      <c r="BA47" s="31">
        <f t="shared" si="12"/>
        <v>6</v>
      </c>
      <c r="BB47" s="31" t="str">
        <f t="shared" si="13"/>
        <v>20_6</v>
      </c>
      <c r="BC47" s="31">
        <v>17.2</v>
      </c>
      <c r="BD47" s="31"/>
      <c r="BE47" s="31">
        <v>20</v>
      </c>
      <c r="BF47" s="31">
        <v>6</v>
      </c>
      <c r="BG47" s="31">
        <v>13</v>
      </c>
      <c r="BH47" s="31">
        <f t="shared" si="18"/>
        <v>6</v>
      </c>
      <c r="BI47" s="31" t="str">
        <f t="shared" si="19"/>
        <v>20_6</v>
      </c>
      <c r="BJ47" s="31">
        <v>17.88</v>
      </c>
      <c r="BK47" s="31"/>
      <c r="BL47" s="31">
        <v>20</v>
      </c>
      <c r="BM47" s="31">
        <v>6</v>
      </c>
      <c r="BN47" s="31">
        <v>13</v>
      </c>
      <c r="BO47" s="31">
        <v>6</v>
      </c>
      <c r="BP47" s="31" t="s">
        <v>435</v>
      </c>
      <c r="BQ47" s="31">
        <v>18.510000000000002</v>
      </c>
      <c r="BR47" s="31"/>
      <c r="BS47" s="31">
        <v>20</v>
      </c>
      <c r="BT47" s="31">
        <v>6</v>
      </c>
      <c r="BU47" s="31">
        <v>13</v>
      </c>
      <c r="BV47" s="31">
        <f t="shared" si="14"/>
        <v>6</v>
      </c>
      <c r="BW47" s="31" t="str">
        <f t="shared" si="15"/>
        <v>20_6</v>
      </c>
      <c r="BX47" s="33">
        <f t="shared" si="20"/>
        <v>17.2</v>
      </c>
      <c r="BY47" s="33">
        <f t="shared" si="21"/>
        <v>17.88</v>
      </c>
      <c r="BZ47" s="33">
        <f t="shared" si="22"/>
        <v>18.510000000000002</v>
      </c>
      <c r="CA47" s="322">
        <f t="shared" si="23"/>
        <v>17.54</v>
      </c>
      <c r="CB47" s="50"/>
      <c r="CC47" s="4"/>
      <c r="CD47" s="4"/>
      <c r="CE47" s="3"/>
      <c r="CF47" s="55"/>
      <c r="CG47" s="16"/>
    </row>
    <row r="48" spans="1:85" ht="10.5" x14ac:dyDescent="0.15">
      <c r="A48" s="31">
        <v>20</v>
      </c>
      <c r="B48" s="31">
        <v>6</v>
      </c>
      <c r="C48" s="31">
        <v>13</v>
      </c>
      <c r="D48" s="31">
        <f t="shared" si="16"/>
        <v>6</v>
      </c>
      <c r="E48" s="31" t="str">
        <f t="shared" si="17"/>
        <v>20_6</v>
      </c>
      <c r="F48" s="36">
        <v>13.62</v>
      </c>
      <c r="G48" s="31"/>
      <c r="H48" s="31">
        <v>20</v>
      </c>
      <c r="I48" s="31">
        <v>7</v>
      </c>
      <c r="J48" s="31">
        <v>14</v>
      </c>
      <c r="K48" s="31">
        <f t="shared" si="0"/>
        <v>7</v>
      </c>
      <c r="L48" s="31" t="str">
        <f t="shared" si="1"/>
        <v>20_7</v>
      </c>
      <c r="M48" s="36">
        <v>14.56</v>
      </c>
      <c r="N48" s="15"/>
      <c r="O48" s="31">
        <v>20</v>
      </c>
      <c r="P48" s="31">
        <v>7</v>
      </c>
      <c r="Q48" s="31">
        <v>14</v>
      </c>
      <c r="R48" s="31">
        <f t="shared" si="2"/>
        <v>7</v>
      </c>
      <c r="S48" s="31" t="str">
        <f t="shared" si="3"/>
        <v>20_7</v>
      </c>
      <c r="T48" s="36">
        <v>14.99</v>
      </c>
      <c r="U48" s="15"/>
      <c r="V48" s="31">
        <v>20</v>
      </c>
      <c r="W48" s="31">
        <v>7</v>
      </c>
      <c r="X48" s="31">
        <v>14</v>
      </c>
      <c r="Y48" s="31">
        <f t="shared" si="4"/>
        <v>7</v>
      </c>
      <c r="Z48" s="31" t="str">
        <f t="shared" si="5"/>
        <v>20_7</v>
      </c>
      <c r="AA48" s="36">
        <v>15.48</v>
      </c>
      <c r="AB48" s="374"/>
      <c r="AC48" s="31">
        <v>20</v>
      </c>
      <c r="AD48" s="31">
        <v>7</v>
      </c>
      <c r="AE48" s="31">
        <v>14</v>
      </c>
      <c r="AF48" s="31">
        <f t="shared" si="6"/>
        <v>7</v>
      </c>
      <c r="AG48" s="31" t="str">
        <f t="shared" si="7"/>
        <v>20_7</v>
      </c>
      <c r="AH48" s="31">
        <v>15.94</v>
      </c>
      <c r="AI48" s="374"/>
      <c r="AJ48" s="31">
        <v>20</v>
      </c>
      <c r="AK48" s="31">
        <v>7</v>
      </c>
      <c r="AL48" s="31">
        <v>14</v>
      </c>
      <c r="AM48" s="31">
        <f t="shared" si="8"/>
        <v>7</v>
      </c>
      <c r="AN48" s="31" t="str">
        <f t="shared" si="9"/>
        <v>20_7</v>
      </c>
      <c r="AO48" s="31">
        <v>16.739999999999998</v>
      </c>
      <c r="AP48" s="373"/>
      <c r="AQ48" s="31">
        <v>20</v>
      </c>
      <c r="AR48" s="31">
        <v>7</v>
      </c>
      <c r="AS48" s="31">
        <v>14</v>
      </c>
      <c r="AT48" s="31">
        <f t="shared" si="10"/>
        <v>7</v>
      </c>
      <c r="AU48" s="31" t="str">
        <f t="shared" si="11"/>
        <v>20_7</v>
      </c>
      <c r="AV48" s="31">
        <v>17.22</v>
      </c>
      <c r="AW48" s="336"/>
      <c r="AX48" s="31">
        <v>20</v>
      </c>
      <c r="AY48" s="31">
        <v>7</v>
      </c>
      <c r="AZ48" s="31">
        <v>14</v>
      </c>
      <c r="BA48" s="31">
        <f t="shared" si="12"/>
        <v>7</v>
      </c>
      <c r="BB48" s="31" t="str">
        <f t="shared" si="13"/>
        <v>20_7</v>
      </c>
      <c r="BC48" s="31">
        <v>17.7</v>
      </c>
      <c r="BD48" s="31"/>
      <c r="BE48" s="31">
        <v>20</v>
      </c>
      <c r="BF48" s="31">
        <v>7</v>
      </c>
      <c r="BG48" s="31">
        <v>14</v>
      </c>
      <c r="BH48" s="31">
        <f t="shared" si="18"/>
        <v>7</v>
      </c>
      <c r="BI48" s="31" t="str">
        <f t="shared" si="19"/>
        <v>20_7</v>
      </c>
      <c r="BJ48" s="31">
        <v>18.41</v>
      </c>
      <c r="BK48" s="31"/>
      <c r="BL48" s="31">
        <v>20</v>
      </c>
      <c r="BM48" s="31">
        <v>7</v>
      </c>
      <c r="BN48" s="31">
        <v>14</v>
      </c>
      <c r="BO48" s="31">
        <v>7</v>
      </c>
      <c r="BP48" s="31" t="s">
        <v>436</v>
      </c>
      <c r="BQ48" s="31">
        <v>19.05</v>
      </c>
      <c r="BR48" s="31"/>
      <c r="BS48" s="31">
        <v>20</v>
      </c>
      <c r="BT48" s="31">
        <v>7</v>
      </c>
      <c r="BU48" s="31">
        <v>14</v>
      </c>
      <c r="BV48" s="31">
        <f t="shared" si="14"/>
        <v>7</v>
      </c>
      <c r="BW48" s="31" t="str">
        <f t="shared" si="15"/>
        <v>20_7</v>
      </c>
      <c r="BX48" s="33">
        <f t="shared" si="20"/>
        <v>17.7</v>
      </c>
      <c r="BY48" s="33">
        <f t="shared" si="21"/>
        <v>18.41</v>
      </c>
      <c r="BZ48" s="33">
        <f t="shared" si="22"/>
        <v>19.05</v>
      </c>
      <c r="CA48" s="322">
        <f t="shared" si="23"/>
        <v>18.055</v>
      </c>
      <c r="CB48" s="50"/>
      <c r="CC48" s="4"/>
      <c r="CD48" s="4"/>
      <c r="CE48" s="33"/>
      <c r="CF48" s="55"/>
      <c r="CG48" s="16"/>
    </row>
    <row r="49" spans="1:85" ht="10.5" x14ac:dyDescent="0.15">
      <c r="A49" s="31">
        <v>20</v>
      </c>
      <c r="B49" s="31">
        <v>7</v>
      </c>
      <c r="C49" s="31">
        <v>14</v>
      </c>
      <c r="D49" s="31">
        <f t="shared" si="16"/>
        <v>7</v>
      </c>
      <c r="E49" s="31" t="str">
        <f t="shared" si="17"/>
        <v>20_7</v>
      </c>
      <c r="F49" s="36">
        <v>14.06</v>
      </c>
      <c r="G49" s="31"/>
      <c r="H49" s="31">
        <v>20</v>
      </c>
      <c r="I49" s="31">
        <v>8</v>
      </c>
      <c r="J49" s="31">
        <v>15</v>
      </c>
      <c r="K49" s="31">
        <f t="shared" si="0"/>
        <v>8</v>
      </c>
      <c r="L49" s="31" t="str">
        <f t="shared" si="1"/>
        <v>20_8</v>
      </c>
      <c r="M49" s="36">
        <v>14.98</v>
      </c>
      <c r="N49" s="15"/>
      <c r="O49" s="31">
        <v>20</v>
      </c>
      <c r="P49" s="31">
        <v>8</v>
      </c>
      <c r="Q49" s="31">
        <v>15</v>
      </c>
      <c r="R49" s="31">
        <f t="shared" si="2"/>
        <v>8</v>
      </c>
      <c r="S49" s="31" t="str">
        <f t="shared" si="3"/>
        <v>20_8</v>
      </c>
      <c r="T49" s="36">
        <v>15.43</v>
      </c>
      <c r="U49" s="15"/>
      <c r="V49" s="31">
        <v>20</v>
      </c>
      <c r="W49" s="31">
        <v>8</v>
      </c>
      <c r="X49" s="31">
        <v>15</v>
      </c>
      <c r="Y49" s="31">
        <f t="shared" si="4"/>
        <v>8</v>
      </c>
      <c r="Z49" s="31" t="str">
        <f t="shared" si="5"/>
        <v>20_8</v>
      </c>
      <c r="AA49" s="36">
        <v>15.93</v>
      </c>
      <c r="AB49" s="374"/>
      <c r="AC49" s="31">
        <v>20</v>
      </c>
      <c r="AD49" s="31">
        <v>8</v>
      </c>
      <c r="AE49" s="31">
        <v>15</v>
      </c>
      <c r="AF49" s="31">
        <f t="shared" si="6"/>
        <v>8</v>
      </c>
      <c r="AG49" s="31" t="str">
        <f t="shared" si="7"/>
        <v>20_8</v>
      </c>
      <c r="AH49" s="31">
        <v>16.41</v>
      </c>
      <c r="AI49" s="374"/>
      <c r="AJ49" s="31">
        <v>20</v>
      </c>
      <c r="AK49" s="31">
        <v>8</v>
      </c>
      <c r="AL49" s="31">
        <v>15</v>
      </c>
      <c r="AM49" s="31">
        <f t="shared" si="8"/>
        <v>8</v>
      </c>
      <c r="AN49" s="31" t="str">
        <f t="shared" si="9"/>
        <v>20_8</v>
      </c>
      <c r="AO49" s="31">
        <v>17.23</v>
      </c>
      <c r="AP49" s="373"/>
      <c r="AQ49" s="31">
        <v>20</v>
      </c>
      <c r="AR49" s="31">
        <v>8</v>
      </c>
      <c r="AS49" s="31">
        <v>15</v>
      </c>
      <c r="AT49" s="31">
        <f t="shared" si="10"/>
        <v>8</v>
      </c>
      <c r="AU49" s="31" t="str">
        <f t="shared" si="11"/>
        <v>20_8</v>
      </c>
      <c r="AV49" s="31">
        <v>17.71</v>
      </c>
      <c r="AW49" s="336"/>
      <c r="AX49" s="31">
        <v>20</v>
      </c>
      <c r="AY49" s="31">
        <v>8</v>
      </c>
      <c r="AZ49" s="31">
        <v>15</v>
      </c>
      <c r="BA49" s="31">
        <f t="shared" si="12"/>
        <v>8</v>
      </c>
      <c r="BB49" s="31" t="str">
        <f t="shared" si="13"/>
        <v>20_8</v>
      </c>
      <c r="BC49" s="31">
        <v>18.190000000000001</v>
      </c>
      <c r="BD49" s="31"/>
      <c r="BE49" s="31">
        <v>20</v>
      </c>
      <c r="BF49" s="31">
        <v>8</v>
      </c>
      <c r="BG49" s="31">
        <v>15</v>
      </c>
      <c r="BH49" s="31">
        <f t="shared" si="18"/>
        <v>8</v>
      </c>
      <c r="BI49" s="31" t="str">
        <f t="shared" si="19"/>
        <v>20_8</v>
      </c>
      <c r="BJ49" s="31">
        <v>18.920000000000002</v>
      </c>
      <c r="BK49" s="31"/>
      <c r="BL49" s="31">
        <v>20</v>
      </c>
      <c r="BM49" s="31">
        <v>8</v>
      </c>
      <c r="BN49" s="31">
        <v>15</v>
      </c>
      <c r="BO49" s="31">
        <v>8</v>
      </c>
      <c r="BP49" s="31" t="s">
        <v>437</v>
      </c>
      <c r="BQ49" s="31">
        <v>19.579999999999998</v>
      </c>
      <c r="BR49" s="31"/>
      <c r="BS49" s="31">
        <v>20</v>
      </c>
      <c r="BT49" s="31">
        <v>8</v>
      </c>
      <c r="BU49" s="31">
        <v>15</v>
      </c>
      <c r="BV49" s="31">
        <f t="shared" si="14"/>
        <v>8</v>
      </c>
      <c r="BW49" s="31" t="str">
        <f t="shared" si="15"/>
        <v>20_8</v>
      </c>
      <c r="BX49" s="33">
        <f t="shared" si="20"/>
        <v>18.190000000000001</v>
      </c>
      <c r="BY49" s="33">
        <f t="shared" si="21"/>
        <v>18.920000000000002</v>
      </c>
      <c r="BZ49" s="33">
        <f t="shared" si="22"/>
        <v>19.579999999999998</v>
      </c>
      <c r="CA49" s="322">
        <f t="shared" si="23"/>
        <v>18.555</v>
      </c>
      <c r="CB49" s="50"/>
      <c r="CC49" s="4"/>
      <c r="CD49" s="4"/>
      <c r="CE49" s="33"/>
      <c r="CF49" s="55"/>
      <c r="CG49" s="16"/>
    </row>
    <row r="50" spans="1:85" ht="10.5" x14ac:dyDescent="0.15">
      <c r="A50" s="31">
        <v>20</v>
      </c>
      <c r="B50" s="31">
        <v>8</v>
      </c>
      <c r="C50" s="31">
        <v>15</v>
      </c>
      <c r="D50" s="31">
        <f t="shared" si="16"/>
        <v>8</v>
      </c>
      <c r="E50" s="31" t="str">
        <f t="shared" si="17"/>
        <v>20_8</v>
      </c>
      <c r="F50" s="36">
        <v>14.48</v>
      </c>
      <c r="G50" s="31"/>
      <c r="H50" s="31">
        <v>25</v>
      </c>
      <c r="I50" s="31" t="s">
        <v>346</v>
      </c>
      <c r="J50" s="31">
        <v>6</v>
      </c>
      <c r="K50" s="31" t="str">
        <f t="shared" si="0"/>
        <v>Aanloopperiodiek_0</v>
      </c>
      <c r="L50" s="31" t="str">
        <f t="shared" si="1"/>
        <v>25_Aanloopperiodiek_0</v>
      </c>
      <c r="M50" s="36">
        <v>11.56</v>
      </c>
      <c r="N50" s="15"/>
      <c r="O50" s="31">
        <v>25</v>
      </c>
      <c r="P50" s="31" t="s">
        <v>346</v>
      </c>
      <c r="Q50" s="31">
        <v>6</v>
      </c>
      <c r="R50" s="31" t="str">
        <f t="shared" si="2"/>
        <v>Aanloopperiodiek_0</v>
      </c>
      <c r="S50" s="31" t="str">
        <f t="shared" si="3"/>
        <v>25_Aanloopperiodiek_0</v>
      </c>
      <c r="T50" s="36">
        <v>11.9</v>
      </c>
      <c r="U50" s="15"/>
      <c r="V50" s="31">
        <v>25</v>
      </c>
      <c r="W50" s="31" t="s">
        <v>346</v>
      </c>
      <c r="X50" s="31">
        <v>6</v>
      </c>
      <c r="Y50" s="31" t="str">
        <f t="shared" si="4"/>
        <v>Aanloopperiodiek_0</v>
      </c>
      <c r="Z50" s="31" t="str">
        <f t="shared" si="5"/>
        <v>25_Aanloopperiodiek_0</v>
      </c>
      <c r="AA50" s="36" t="s">
        <v>339</v>
      </c>
      <c r="AB50" s="374"/>
      <c r="AC50" s="31">
        <v>25</v>
      </c>
      <c r="AD50" s="31" t="s">
        <v>346</v>
      </c>
      <c r="AE50" s="31">
        <v>6</v>
      </c>
      <c r="AF50" s="31" t="str">
        <f t="shared" si="6"/>
        <v>Aanloopperiodiek_0</v>
      </c>
      <c r="AG50" s="31" t="str">
        <f t="shared" si="7"/>
        <v>25_Aanloopperiodiek_0</v>
      </c>
      <c r="AH50" s="31" t="s">
        <v>339</v>
      </c>
      <c r="AI50" s="374"/>
      <c r="AJ50" s="31">
        <v>25</v>
      </c>
      <c r="AK50" s="31" t="s">
        <v>346</v>
      </c>
      <c r="AL50" s="31">
        <v>6</v>
      </c>
      <c r="AM50" s="31" t="str">
        <f t="shared" si="8"/>
        <v>Aanloopperiodiek_0</v>
      </c>
      <c r="AN50" s="31" t="str">
        <f t="shared" si="9"/>
        <v>25_Aanloopperiodiek_0</v>
      </c>
      <c r="AO50" s="31" t="s">
        <v>339</v>
      </c>
      <c r="AP50" s="373"/>
      <c r="AQ50" s="31">
        <v>25</v>
      </c>
      <c r="AR50" s="31" t="s">
        <v>346</v>
      </c>
      <c r="AS50" s="31">
        <v>6</v>
      </c>
      <c r="AT50" s="31" t="str">
        <f t="shared" si="10"/>
        <v>Aanloopperiodiek_0</v>
      </c>
      <c r="AU50" s="31" t="str">
        <f t="shared" si="11"/>
        <v>25_Aanloopperiodiek_0</v>
      </c>
      <c r="AV50" s="31" t="s">
        <v>339</v>
      </c>
      <c r="AW50" s="336"/>
      <c r="AX50" s="31">
        <v>25</v>
      </c>
      <c r="AY50" s="31" t="s">
        <v>346</v>
      </c>
      <c r="AZ50" s="31">
        <v>6</v>
      </c>
      <c r="BA50" s="31" t="str">
        <f t="shared" si="12"/>
        <v>Aanloopperiodiek_0</v>
      </c>
      <c r="BB50" s="31" t="str">
        <f t="shared" si="13"/>
        <v>25_Aanloopperiodiek_0</v>
      </c>
      <c r="BC50" s="31" t="s">
        <v>339</v>
      </c>
      <c r="BD50" s="31"/>
      <c r="BE50" s="31">
        <v>25</v>
      </c>
      <c r="BF50" s="31" t="s">
        <v>346</v>
      </c>
      <c r="BG50" s="31">
        <v>6</v>
      </c>
      <c r="BH50" s="31" t="str">
        <f t="shared" si="18"/>
        <v>Aanloopperiodiek_0</v>
      </c>
      <c r="BI50" s="31" t="str">
        <f t="shared" si="19"/>
        <v>25_Aanloopperiodiek_0</v>
      </c>
      <c r="BJ50" s="31" t="s">
        <v>339</v>
      </c>
      <c r="BK50" s="31"/>
      <c r="BL50" s="31">
        <v>25</v>
      </c>
      <c r="BM50" s="31" t="s">
        <v>346</v>
      </c>
      <c r="BN50" s="31">
        <v>6</v>
      </c>
      <c r="BO50" s="31" t="s">
        <v>346</v>
      </c>
      <c r="BP50" s="31" t="s">
        <v>438</v>
      </c>
      <c r="BQ50" s="31" t="s">
        <v>339</v>
      </c>
      <c r="BR50" s="31"/>
      <c r="BS50" s="31">
        <v>25</v>
      </c>
      <c r="BT50" s="31" t="s">
        <v>346</v>
      </c>
      <c r="BU50" s="31">
        <v>6</v>
      </c>
      <c r="BV50" s="31" t="str">
        <f t="shared" si="14"/>
        <v>Aanloopperiodiek_0</v>
      </c>
      <c r="BW50" s="31" t="str">
        <f t="shared" si="15"/>
        <v>25_Aanloopperiodiek_0</v>
      </c>
      <c r="BX50" s="33" t="str">
        <f t="shared" si="20"/>
        <v>vervalt</v>
      </c>
      <c r="BY50" s="33" t="str">
        <f t="shared" si="21"/>
        <v>vervalt</v>
      </c>
      <c r="BZ50" s="33" t="str">
        <f t="shared" si="22"/>
        <v>vervalt</v>
      </c>
      <c r="CA50" s="322" t="str">
        <f t="shared" si="23"/>
        <v>vervalt</v>
      </c>
      <c r="CB50" s="50"/>
      <c r="CC50" s="4"/>
      <c r="CD50" s="4"/>
      <c r="CE50" s="33"/>
      <c r="CF50" s="55"/>
      <c r="CG50" s="16"/>
    </row>
    <row r="51" spans="1:85" ht="10.5" x14ac:dyDescent="0.15">
      <c r="A51" s="31">
        <v>25</v>
      </c>
      <c r="B51" s="31" t="s">
        <v>346</v>
      </c>
      <c r="C51" s="31">
        <v>6</v>
      </c>
      <c r="D51" s="31" t="str">
        <f t="shared" si="16"/>
        <v>Aanloopperiodiek_0</v>
      </c>
      <c r="E51" s="31" t="str">
        <f t="shared" si="17"/>
        <v>25_Aanloopperiodiek_0</v>
      </c>
      <c r="F51" s="36">
        <v>11.17</v>
      </c>
      <c r="G51" s="31"/>
      <c r="H51" s="31">
        <v>25</v>
      </c>
      <c r="I51" s="31" t="s">
        <v>347</v>
      </c>
      <c r="J51" s="31">
        <v>7</v>
      </c>
      <c r="K51" s="31" t="str">
        <f t="shared" si="0"/>
        <v>Aanloopperiodiek_1</v>
      </c>
      <c r="L51" s="31" t="str">
        <f t="shared" si="1"/>
        <v>25_Aanloopperiodiek_1</v>
      </c>
      <c r="M51" s="36">
        <v>11.86</v>
      </c>
      <c r="N51" s="15"/>
      <c r="O51" s="31">
        <v>25</v>
      </c>
      <c r="P51" s="31" t="s">
        <v>347</v>
      </c>
      <c r="Q51" s="31">
        <v>7</v>
      </c>
      <c r="R51" s="31" t="str">
        <f t="shared" si="2"/>
        <v>Aanloopperiodiek_1</v>
      </c>
      <c r="S51" s="31" t="str">
        <f t="shared" si="3"/>
        <v>25_Aanloopperiodiek_1</v>
      </c>
      <c r="T51" s="36">
        <v>12.22</v>
      </c>
      <c r="U51" s="15"/>
      <c r="V51" s="31">
        <v>25</v>
      </c>
      <c r="W51" s="31" t="s">
        <v>347</v>
      </c>
      <c r="X51" s="31">
        <v>7</v>
      </c>
      <c r="Y51" s="31" t="str">
        <f t="shared" si="4"/>
        <v>Aanloopperiodiek_1</v>
      </c>
      <c r="Z51" s="31" t="str">
        <f t="shared" si="5"/>
        <v>25_Aanloopperiodiek_1</v>
      </c>
      <c r="AA51" s="36" t="s">
        <v>339</v>
      </c>
      <c r="AB51" s="374"/>
      <c r="AC51" s="31">
        <v>25</v>
      </c>
      <c r="AD51" s="31" t="s">
        <v>347</v>
      </c>
      <c r="AE51" s="31">
        <v>7</v>
      </c>
      <c r="AF51" s="31" t="str">
        <f t="shared" si="6"/>
        <v>Aanloopperiodiek_1</v>
      </c>
      <c r="AG51" s="31" t="str">
        <f t="shared" si="7"/>
        <v>25_Aanloopperiodiek_1</v>
      </c>
      <c r="AH51" s="31" t="s">
        <v>339</v>
      </c>
      <c r="AI51" s="374"/>
      <c r="AJ51" s="31">
        <v>25</v>
      </c>
      <c r="AK51" s="31" t="s">
        <v>347</v>
      </c>
      <c r="AL51" s="31">
        <v>7</v>
      </c>
      <c r="AM51" s="31" t="str">
        <f t="shared" si="8"/>
        <v>Aanloopperiodiek_1</v>
      </c>
      <c r="AN51" s="31" t="str">
        <f t="shared" si="9"/>
        <v>25_Aanloopperiodiek_1</v>
      </c>
      <c r="AO51" s="31" t="s">
        <v>339</v>
      </c>
      <c r="AP51" s="373"/>
      <c r="AQ51" s="31">
        <v>25</v>
      </c>
      <c r="AR51" s="31" t="s">
        <v>347</v>
      </c>
      <c r="AS51" s="31">
        <v>7</v>
      </c>
      <c r="AT51" s="31" t="str">
        <f t="shared" si="10"/>
        <v>Aanloopperiodiek_1</v>
      </c>
      <c r="AU51" s="31" t="str">
        <f t="shared" si="11"/>
        <v>25_Aanloopperiodiek_1</v>
      </c>
      <c r="AV51" s="31" t="s">
        <v>339</v>
      </c>
      <c r="AW51" s="336"/>
      <c r="AX51" s="31">
        <v>25</v>
      </c>
      <c r="AY51" s="31" t="s">
        <v>347</v>
      </c>
      <c r="AZ51" s="31">
        <v>7</v>
      </c>
      <c r="BA51" s="31" t="str">
        <f t="shared" si="12"/>
        <v>Aanloopperiodiek_1</v>
      </c>
      <c r="BB51" s="31" t="str">
        <f t="shared" si="13"/>
        <v>25_Aanloopperiodiek_1</v>
      </c>
      <c r="BC51" s="31" t="s">
        <v>339</v>
      </c>
      <c r="BD51" s="31"/>
      <c r="BE51" s="31">
        <v>25</v>
      </c>
      <c r="BF51" s="31" t="s">
        <v>347</v>
      </c>
      <c r="BG51" s="31">
        <v>7</v>
      </c>
      <c r="BH51" s="31" t="str">
        <f t="shared" si="18"/>
        <v>Aanloopperiodiek_1</v>
      </c>
      <c r="BI51" s="31" t="str">
        <f t="shared" si="19"/>
        <v>25_Aanloopperiodiek_1</v>
      </c>
      <c r="BJ51" s="31" t="s">
        <v>339</v>
      </c>
      <c r="BK51" s="31"/>
      <c r="BL51" s="31">
        <v>25</v>
      </c>
      <c r="BM51" s="31" t="s">
        <v>347</v>
      </c>
      <c r="BN51" s="31">
        <v>7</v>
      </c>
      <c r="BO51" s="31" t="s">
        <v>347</v>
      </c>
      <c r="BP51" s="31" t="s">
        <v>439</v>
      </c>
      <c r="BQ51" s="31" t="s">
        <v>339</v>
      </c>
      <c r="BR51" s="31"/>
      <c r="BS51" s="31">
        <v>25</v>
      </c>
      <c r="BT51" s="31" t="s">
        <v>347</v>
      </c>
      <c r="BU51" s="31">
        <v>7</v>
      </c>
      <c r="BV51" s="31" t="str">
        <f t="shared" si="14"/>
        <v>Aanloopperiodiek_1</v>
      </c>
      <c r="BW51" s="31" t="str">
        <f t="shared" si="15"/>
        <v>25_Aanloopperiodiek_1</v>
      </c>
      <c r="BX51" s="33" t="str">
        <f t="shared" si="20"/>
        <v>vervalt</v>
      </c>
      <c r="BY51" s="33" t="str">
        <f t="shared" si="21"/>
        <v>vervalt</v>
      </c>
      <c r="BZ51" s="33" t="str">
        <f t="shared" si="22"/>
        <v>vervalt</v>
      </c>
      <c r="CA51" s="322" t="str">
        <f t="shared" si="23"/>
        <v>vervalt</v>
      </c>
      <c r="CB51" s="50"/>
      <c r="CC51" s="4"/>
      <c r="CD51" s="4"/>
      <c r="CE51" s="33"/>
      <c r="CF51" s="55"/>
      <c r="CG51" s="16"/>
    </row>
    <row r="52" spans="1:85" ht="10.5" x14ac:dyDescent="0.15">
      <c r="A52" s="31">
        <v>25</v>
      </c>
      <c r="B52" s="31" t="s">
        <v>347</v>
      </c>
      <c r="C52" s="31">
        <v>7</v>
      </c>
      <c r="D52" s="31" t="str">
        <f t="shared" si="16"/>
        <v>Aanloopperiodiek_1</v>
      </c>
      <c r="E52" s="31" t="str">
        <f t="shared" si="17"/>
        <v>25_Aanloopperiodiek_1</v>
      </c>
      <c r="F52" s="36">
        <v>11.46</v>
      </c>
      <c r="G52" s="31"/>
      <c r="H52" s="31">
        <v>25</v>
      </c>
      <c r="I52" s="31">
        <v>0</v>
      </c>
      <c r="J52" s="31">
        <v>8</v>
      </c>
      <c r="K52" s="31">
        <f t="shared" si="0"/>
        <v>0</v>
      </c>
      <c r="L52" s="31" t="str">
        <f t="shared" si="1"/>
        <v>25_0</v>
      </c>
      <c r="M52" s="36">
        <v>12.16</v>
      </c>
      <c r="N52" s="15"/>
      <c r="O52" s="31">
        <v>25</v>
      </c>
      <c r="P52" s="31">
        <v>0</v>
      </c>
      <c r="Q52" s="31">
        <v>8</v>
      </c>
      <c r="R52" s="31">
        <f t="shared" si="2"/>
        <v>0</v>
      </c>
      <c r="S52" s="31" t="str">
        <f t="shared" si="3"/>
        <v>25_0</v>
      </c>
      <c r="T52" s="36">
        <v>12.52</v>
      </c>
      <c r="U52" s="15"/>
      <c r="V52" s="31">
        <v>25</v>
      </c>
      <c r="W52" s="31" t="s">
        <v>348</v>
      </c>
      <c r="X52" s="31">
        <v>8</v>
      </c>
      <c r="Y52" s="31" t="str">
        <f t="shared" si="4"/>
        <v>zij-instroomperiodiek</v>
      </c>
      <c r="Z52" s="31" t="str">
        <f t="shared" si="5"/>
        <v>25_zij-instroomperiodiek</v>
      </c>
      <c r="AA52" s="36">
        <v>12.94</v>
      </c>
      <c r="AB52" s="374"/>
      <c r="AC52" s="31">
        <v>25</v>
      </c>
      <c r="AD52" s="31" t="s">
        <v>348</v>
      </c>
      <c r="AE52" s="31">
        <v>8</v>
      </c>
      <c r="AF52" s="31" t="str">
        <f t="shared" si="6"/>
        <v>zij-instroomperiodiek</v>
      </c>
      <c r="AG52" s="31" t="str">
        <f t="shared" si="7"/>
        <v>25_zij-instroomperiodiek</v>
      </c>
      <c r="AH52" s="31">
        <v>13.33</v>
      </c>
      <c r="AI52" s="374"/>
      <c r="AJ52" s="31">
        <v>25</v>
      </c>
      <c r="AK52" s="31" t="s">
        <v>348</v>
      </c>
      <c r="AL52" s="31">
        <v>8</v>
      </c>
      <c r="AM52" s="31" t="str">
        <f t="shared" si="8"/>
        <v>zij-instroomperiodiek</v>
      </c>
      <c r="AN52" s="31" t="str">
        <f t="shared" si="9"/>
        <v>25_zij-instroomperiodiek</v>
      </c>
      <c r="AO52" s="31">
        <v>14.13</v>
      </c>
      <c r="AP52" s="373"/>
      <c r="AQ52" s="31">
        <v>25</v>
      </c>
      <c r="AR52" s="31" t="s">
        <v>348</v>
      </c>
      <c r="AS52" s="31">
        <v>8</v>
      </c>
      <c r="AT52" s="31" t="str">
        <f t="shared" si="10"/>
        <v>zij-instroomperiodiek</v>
      </c>
      <c r="AU52" s="31" t="str">
        <f t="shared" si="11"/>
        <v>25_zij-instroomperiodiek</v>
      </c>
      <c r="AV52" s="31">
        <v>14.61</v>
      </c>
      <c r="AW52" s="336"/>
      <c r="AX52" s="31">
        <v>25</v>
      </c>
      <c r="AY52" s="31" t="s">
        <v>348</v>
      </c>
      <c r="AZ52" s="31">
        <v>8</v>
      </c>
      <c r="BA52" s="31" t="str">
        <f t="shared" si="12"/>
        <v>zij-instroomperiodiek</v>
      </c>
      <c r="BB52" s="31" t="str">
        <f t="shared" si="13"/>
        <v>25_zij-instroomperiodiek</v>
      </c>
      <c r="BC52" s="31">
        <v>15.08</v>
      </c>
      <c r="BD52" s="31"/>
      <c r="BE52" s="31">
        <v>25</v>
      </c>
      <c r="BF52" s="31" t="s">
        <v>348</v>
      </c>
      <c r="BG52" s="31">
        <v>8</v>
      </c>
      <c r="BH52" s="31" t="str">
        <f t="shared" si="18"/>
        <v>zij-instroomperiodiek</v>
      </c>
      <c r="BI52" s="31" t="str">
        <f t="shared" si="19"/>
        <v>25_zij-instroomperiodiek</v>
      </c>
      <c r="BJ52" s="31">
        <v>15.69</v>
      </c>
      <c r="BK52" s="31"/>
      <c r="BL52" s="31">
        <v>25</v>
      </c>
      <c r="BM52" s="31" t="s">
        <v>348</v>
      </c>
      <c r="BN52" s="31">
        <v>8</v>
      </c>
      <c r="BO52" s="31" t="s">
        <v>348</v>
      </c>
      <c r="BP52" s="31" t="s">
        <v>440</v>
      </c>
      <c r="BQ52" s="31">
        <v>16.239999999999998</v>
      </c>
      <c r="BR52" s="31"/>
      <c r="BS52" s="31">
        <v>25</v>
      </c>
      <c r="BT52" s="31" t="s">
        <v>348</v>
      </c>
      <c r="BU52" s="31">
        <v>8</v>
      </c>
      <c r="BV52" s="31" t="str">
        <f t="shared" si="14"/>
        <v>zij-instroomperiodiek</v>
      </c>
      <c r="BW52" s="31" t="str">
        <f t="shared" si="15"/>
        <v>25_zij-instroomperiodiek</v>
      </c>
      <c r="BX52" s="33">
        <f t="shared" si="20"/>
        <v>15.08</v>
      </c>
      <c r="BY52" s="33">
        <f t="shared" si="21"/>
        <v>15.69</v>
      </c>
      <c r="BZ52" s="33">
        <f t="shared" si="22"/>
        <v>16.239999999999998</v>
      </c>
      <c r="CA52" s="322">
        <f t="shared" si="23"/>
        <v>15.385</v>
      </c>
      <c r="CB52" s="50"/>
      <c r="CC52" s="4"/>
      <c r="CD52" s="4"/>
      <c r="CE52" s="33"/>
      <c r="CF52" s="55"/>
      <c r="CG52" s="16"/>
    </row>
    <row r="53" spans="1:85" ht="10.5" x14ac:dyDescent="0.15">
      <c r="A53" s="31">
        <v>25</v>
      </c>
      <c r="B53" s="31">
        <v>0</v>
      </c>
      <c r="C53" s="31">
        <v>8</v>
      </c>
      <c r="D53" s="31">
        <f t="shared" si="16"/>
        <v>0</v>
      </c>
      <c r="E53" s="31" t="str">
        <f t="shared" si="17"/>
        <v>25_0</v>
      </c>
      <c r="F53" s="36">
        <v>11.75</v>
      </c>
      <c r="G53" s="31"/>
      <c r="H53" s="31">
        <v>25</v>
      </c>
      <c r="I53" s="31">
        <v>1</v>
      </c>
      <c r="J53" s="31">
        <v>9</v>
      </c>
      <c r="K53" s="31">
        <f t="shared" si="0"/>
        <v>1</v>
      </c>
      <c r="L53" s="31" t="str">
        <f t="shared" si="1"/>
        <v>25_1</v>
      </c>
      <c r="M53" s="36">
        <v>12.48</v>
      </c>
      <c r="N53" s="15"/>
      <c r="O53" s="31">
        <v>25</v>
      </c>
      <c r="P53" s="31">
        <v>1</v>
      </c>
      <c r="Q53" s="31">
        <v>9</v>
      </c>
      <c r="R53" s="31">
        <f t="shared" si="2"/>
        <v>1</v>
      </c>
      <c r="S53" s="31" t="str">
        <f t="shared" si="3"/>
        <v>25_1</v>
      </c>
      <c r="T53" s="36">
        <v>12.86</v>
      </c>
      <c r="U53" s="15"/>
      <c r="V53" s="31">
        <v>25</v>
      </c>
      <c r="W53" s="31">
        <v>1</v>
      </c>
      <c r="X53" s="31">
        <v>9</v>
      </c>
      <c r="Y53" s="31">
        <f t="shared" si="4"/>
        <v>1</v>
      </c>
      <c r="Z53" s="31" t="str">
        <f t="shared" si="5"/>
        <v>25_1</v>
      </c>
      <c r="AA53" s="36">
        <v>13.27</v>
      </c>
      <c r="AB53" s="374"/>
      <c r="AC53" s="31">
        <v>25</v>
      </c>
      <c r="AD53" s="31">
        <v>1</v>
      </c>
      <c r="AE53" s="31">
        <v>9</v>
      </c>
      <c r="AF53" s="31">
        <f t="shared" si="6"/>
        <v>1</v>
      </c>
      <c r="AG53" s="31" t="str">
        <f t="shared" si="7"/>
        <v>25_1</v>
      </c>
      <c r="AH53" s="31">
        <v>13.67</v>
      </c>
      <c r="AI53" s="374"/>
      <c r="AJ53" s="31">
        <v>25</v>
      </c>
      <c r="AK53" s="31">
        <v>1</v>
      </c>
      <c r="AL53" s="31">
        <v>9</v>
      </c>
      <c r="AM53" s="31">
        <f t="shared" si="8"/>
        <v>1</v>
      </c>
      <c r="AN53" s="31" t="str">
        <f t="shared" si="9"/>
        <v>25_1</v>
      </c>
      <c r="AO53" s="31">
        <v>14.47</v>
      </c>
      <c r="AP53" s="373"/>
      <c r="AQ53" s="31">
        <v>25</v>
      </c>
      <c r="AR53" s="31">
        <v>1</v>
      </c>
      <c r="AS53" s="31">
        <v>9</v>
      </c>
      <c r="AT53" s="31">
        <f t="shared" si="10"/>
        <v>1</v>
      </c>
      <c r="AU53" s="31" t="str">
        <f t="shared" si="11"/>
        <v>25_1</v>
      </c>
      <c r="AV53" s="31">
        <v>14.95</v>
      </c>
      <c r="AW53" s="336"/>
      <c r="AX53" s="31">
        <v>25</v>
      </c>
      <c r="AY53" s="31">
        <v>1</v>
      </c>
      <c r="AZ53" s="31">
        <v>9</v>
      </c>
      <c r="BA53" s="31">
        <f t="shared" si="12"/>
        <v>1</v>
      </c>
      <c r="BB53" s="31" t="str">
        <f t="shared" si="13"/>
        <v>25_1</v>
      </c>
      <c r="BC53" s="31">
        <v>15.43</v>
      </c>
      <c r="BD53" s="31"/>
      <c r="BE53" s="31">
        <v>25</v>
      </c>
      <c r="BF53" s="31">
        <v>1</v>
      </c>
      <c r="BG53" s="31">
        <v>9</v>
      </c>
      <c r="BH53" s="31">
        <f t="shared" si="18"/>
        <v>1</v>
      </c>
      <c r="BI53" s="31" t="str">
        <f t="shared" si="19"/>
        <v>25_1</v>
      </c>
      <c r="BJ53" s="31">
        <v>16.05</v>
      </c>
      <c r="BK53" s="31"/>
      <c r="BL53" s="31">
        <v>25</v>
      </c>
      <c r="BM53" s="31">
        <v>1</v>
      </c>
      <c r="BN53" s="31">
        <v>9</v>
      </c>
      <c r="BO53" s="31">
        <v>1</v>
      </c>
      <c r="BP53" s="31" t="s">
        <v>441</v>
      </c>
      <c r="BQ53" s="31">
        <v>16.61</v>
      </c>
      <c r="BR53" s="31"/>
      <c r="BS53" s="31">
        <v>25</v>
      </c>
      <c r="BT53" s="31">
        <v>1</v>
      </c>
      <c r="BU53" s="31">
        <v>9</v>
      </c>
      <c r="BV53" s="31">
        <f t="shared" si="14"/>
        <v>1</v>
      </c>
      <c r="BW53" s="31" t="str">
        <f t="shared" si="15"/>
        <v>25_1</v>
      </c>
      <c r="BX53" s="33">
        <f t="shared" si="20"/>
        <v>15.43</v>
      </c>
      <c r="BY53" s="33">
        <f t="shared" si="21"/>
        <v>16.05</v>
      </c>
      <c r="BZ53" s="33">
        <f t="shared" si="22"/>
        <v>16.61</v>
      </c>
      <c r="CA53" s="322">
        <f t="shared" si="23"/>
        <v>15.74</v>
      </c>
      <c r="CB53" s="50"/>
      <c r="CC53" s="4"/>
      <c r="CD53" s="4"/>
      <c r="CE53" s="33"/>
      <c r="CF53" s="55"/>
      <c r="CG53" s="16"/>
    </row>
    <row r="54" spans="1:85" ht="10.5" x14ac:dyDescent="0.15">
      <c r="A54" s="31">
        <v>25</v>
      </c>
      <c r="B54" s="31">
        <v>1</v>
      </c>
      <c r="C54" s="31">
        <v>9</v>
      </c>
      <c r="D54" s="31">
        <f t="shared" si="16"/>
        <v>1</v>
      </c>
      <c r="E54" s="31" t="str">
        <f t="shared" si="17"/>
        <v>25_1</v>
      </c>
      <c r="F54" s="36">
        <v>12.06</v>
      </c>
      <c r="G54" s="31"/>
      <c r="H54" s="31">
        <v>25</v>
      </c>
      <c r="I54" s="31">
        <v>2</v>
      </c>
      <c r="J54" s="31">
        <v>10</v>
      </c>
      <c r="K54" s="31">
        <f t="shared" si="0"/>
        <v>2</v>
      </c>
      <c r="L54" s="31" t="str">
        <f t="shared" si="1"/>
        <v>25_2</v>
      </c>
      <c r="M54" s="36">
        <v>12.83</v>
      </c>
      <c r="N54" s="15"/>
      <c r="O54" s="31">
        <v>25</v>
      </c>
      <c r="P54" s="31">
        <v>2</v>
      </c>
      <c r="Q54" s="31">
        <v>10</v>
      </c>
      <c r="R54" s="31">
        <f t="shared" si="2"/>
        <v>2</v>
      </c>
      <c r="S54" s="31" t="str">
        <f t="shared" si="3"/>
        <v>25_2</v>
      </c>
      <c r="T54" s="36">
        <v>13.22</v>
      </c>
      <c r="U54" s="15"/>
      <c r="V54" s="31">
        <v>25</v>
      </c>
      <c r="W54" s="31">
        <v>2</v>
      </c>
      <c r="X54" s="31">
        <v>10</v>
      </c>
      <c r="Y54" s="31">
        <f t="shared" si="4"/>
        <v>2</v>
      </c>
      <c r="Z54" s="31" t="str">
        <f t="shared" si="5"/>
        <v>25_2</v>
      </c>
      <c r="AA54" s="36">
        <v>13.64</v>
      </c>
      <c r="AB54" s="374"/>
      <c r="AC54" s="31">
        <v>25</v>
      </c>
      <c r="AD54" s="31">
        <v>2</v>
      </c>
      <c r="AE54" s="31">
        <v>10</v>
      </c>
      <c r="AF54" s="31">
        <f t="shared" si="6"/>
        <v>2</v>
      </c>
      <c r="AG54" s="31" t="str">
        <f t="shared" si="7"/>
        <v>25_2</v>
      </c>
      <c r="AH54" s="31">
        <v>14.05</v>
      </c>
      <c r="AI54" s="374"/>
      <c r="AJ54" s="31">
        <v>25</v>
      </c>
      <c r="AK54" s="31">
        <v>2</v>
      </c>
      <c r="AL54" s="31">
        <v>10</v>
      </c>
      <c r="AM54" s="31">
        <f t="shared" si="8"/>
        <v>2</v>
      </c>
      <c r="AN54" s="31" t="str">
        <f t="shared" si="9"/>
        <v>25_2</v>
      </c>
      <c r="AO54" s="31">
        <v>14.85</v>
      </c>
      <c r="AP54" s="373"/>
      <c r="AQ54" s="31">
        <v>25</v>
      </c>
      <c r="AR54" s="31">
        <v>2</v>
      </c>
      <c r="AS54" s="31">
        <v>10</v>
      </c>
      <c r="AT54" s="31">
        <f t="shared" si="10"/>
        <v>2</v>
      </c>
      <c r="AU54" s="31" t="str">
        <f t="shared" si="11"/>
        <v>25_2</v>
      </c>
      <c r="AV54" s="31">
        <v>15.33</v>
      </c>
      <c r="AW54" s="336"/>
      <c r="AX54" s="31">
        <v>25</v>
      </c>
      <c r="AY54" s="31">
        <v>2</v>
      </c>
      <c r="AZ54" s="31">
        <v>10</v>
      </c>
      <c r="BA54" s="31">
        <f t="shared" si="12"/>
        <v>2</v>
      </c>
      <c r="BB54" s="31" t="str">
        <f t="shared" si="13"/>
        <v>25_2</v>
      </c>
      <c r="BC54" s="31">
        <v>15.81</v>
      </c>
      <c r="BD54" s="31"/>
      <c r="BE54" s="31">
        <v>25</v>
      </c>
      <c r="BF54" s="31">
        <v>2</v>
      </c>
      <c r="BG54" s="31">
        <v>10</v>
      </c>
      <c r="BH54" s="31">
        <f t="shared" si="18"/>
        <v>2</v>
      </c>
      <c r="BI54" s="31" t="str">
        <f t="shared" si="19"/>
        <v>25_2</v>
      </c>
      <c r="BJ54" s="31">
        <v>16.440000000000001</v>
      </c>
      <c r="BK54" s="31"/>
      <c r="BL54" s="31">
        <v>25</v>
      </c>
      <c r="BM54" s="31">
        <v>2</v>
      </c>
      <c r="BN54" s="31">
        <v>10</v>
      </c>
      <c r="BO54" s="31">
        <v>2</v>
      </c>
      <c r="BP54" s="31" t="s">
        <v>442</v>
      </c>
      <c r="BQ54" s="31">
        <v>17.02</v>
      </c>
      <c r="BR54" s="31"/>
      <c r="BS54" s="31">
        <v>25</v>
      </c>
      <c r="BT54" s="31">
        <v>2</v>
      </c>
      <c r="BU54" s="31">
        <v>10</v>
      </c>
      <c r="BV54" s="31">
        <f t="shared" si="14"/>
        <v>2</v>
      </c>
      <c r="BW54" s="31" t="str">
        <f t="shared" si="15"/>
        <v>25_2</v>
      </c>
      <c r="BX54" s="33">
        <f t="shared" si="20"/>
        <v>15.81</v>
      </c>
      <c r="BY54" s="33">
        <f t="shared" si="21"/>
        <v>16.440000000000001</v>
      </c>
      <c r="BZ54" s="33">
        <f t="shared" si="22"/>
        <v>17.02</v>
      </c>
      <c r="CA54" s="322">
        <f t="shared" si="23"/>
        <v>16.125</v>
      </c>
      <c r="CB54" s="50"/>
      <c r="CC54" s="4"/>
      <c r="CD54" s="4"/>
      <c r="CE54" s="33"/>
      <c r="CF54" s="55"/>
      <c r="CG54" s="16"/>
    </row>
    <row r="55" spans="1:85" ht="10.5" x14ac:dyDescent="0.15">
      <c r="A55" s="31">
        <v>25</v>
      </c>
      <c r="B55" s="31">
        <v>2</v>
      </c>
      <c r="C55" s="31">
        <v>10</v>
      </c>
      <c r="D55" s="31">
        <f t="shared" si="16"/>
        <v>2</v>
      </c>
      <c r="E55" s="31" t="str">
        <f t="shared" si="17"/>
        <v>25_2</v>
      </c>
      <c r="F55" s="36">
        <v>12.4</v>
      </c>
      <c r="G55" s="31"/>
      <c r="H55" s="31">
        <v>25</v>
      </c>
      <c r="I55" s="31">
        <v>3</v>
      </c>
      <c r="J55" s="31">
        <v>11</v>
      </c>
      <c r="K55" s="31">
        <f t="shared" si="0"/>
        <v>3</v>
      </c>
      <c r="L55" s="31" t="str">
        <f t="shared" si="1"/>
        <v>25_3</v>
      </c>
      <c r="M55" s="36">
        <v>13.23</v>
      </c>
      <c r="N55" s="15"/>
      <c r="O55" s="31">
        <v>25</v>
      </c>
      <c r="P55" s="31">
        <v>3</v>
      </c>
      <c r="Q55" s="31">
        <v>11</v>
      </c>
      <c r="R55" s="31">
        <f t="shared" si="2"/>
        <v>3</v>
      </c>
      <c r="S55" s="31" t="str">
        <f t="shared" si="3"/>
        <v>25_3</v>
      </c>
      <c r="T55" s="36">
        <v>13.62</v>
      </c>
      <c r="U55" s="15"/>
      <c r="V55" s="31">
        <v>25</v>
      </c>
      <c r="W55" s="31">
        <v>3</v>
      </c>
      <c r="X55" s="31">
        <v>11</v>
      </c>
      <c r="Y55" s="31">
        <f t="shared" si="4"/>
        <v>3</v>
      </c>
      <c r="Z55" s="31" t="str">
        <f t="shared" si="5"/>
        <v>25_3</v>
      </c>
      <c r="AA55" s="36">
        <v>14.06</v>
      </c>
      <c r="AB55" s="374"/>
      <c r="AC55" s="31">
        <v>25</v>
      </c>
      <c r="AD55" s="31">
        <v>3</v>
      </c>
      <c r="AE55" s="31">
        <v>11</v>
      </c>
      <c r="AF55" s="31">
        <f t="shared" si="6"/>
        <v>3</v>
      </c>
      <c r="AG55" s="31" t="str">
        <f t="shared" si="7"/>
        <v>25_3</v>
      </c>
      <c r="AH55" s="31">
        <v>14.48</v>
      </c>
      <c r="AI55" s="374"/>
      <c r="AJ55" s="31">
        <v>25</v>
      </c>
      <c r="AK55" s="31">
        <v>3</v>
      </c>
      <c r="AL55" s="31">
        <v>11</v>
      </c>
      <c r="AM55" s="31">
        <f t="shared" si="8"/>
        <v>3</v>
      </c>
      <c r="AN55" s="31" t="str">
        <f t="shared" si="9"/>
        <v>25_3</v>
      </c>
      <c r="AO55" s="31">
        <v>15.28</v>
      </c>
      <c r="AP55" s="373"/>
      <c r="AQ55" s="31">
        <v>25</v>
      </c>
      <c r="AR55" s="31">
        <v>3</v>
      </c>
      <c r="AS55" s="31">
        <v>11</v>
      </c>
      <c r="AT55" s="31">
        <f t="shared" si="10"/>
        <v>3</v>
      </c>
      <c r="AU55" s="31" t="str">
        <f t="shared" si="11"/>
        <v>25_3</v>
      </c>
      <c r="AV55" s="31">
        <v>15.76</v>
      </c>
      <c r="AW55" s="336"/>
      <c r="AX55" s="31">
        <v>25</v>
      </c>
      <c r="AY55" s="31">
        <v>3</v>
      </c>
      <c r="AZ55" s="31">
        <v>11</v>
      </c>
      <c r="BA55" s="31">
        <f t="shared" si="12"/>
        <v>3</v>
      </c>
      <c r="BB55" s="31" t="str">
        <f t="shared" si="13"/>
        <v>25_3</v>
      </c>
      <c r="BC55" s="31">
        <v>16.239999999999998</v>
      </c>
      <c r="BD55" s="31"/>
      <c r="BE55" s="31">
        <v>25</v>
      </c>
      <c r="BF55" s="31">
        <v>3</v>
      </c>
      <c r="BG55" s="31">
        <v>11</v>
      </c>
      <c r="BH55" s="31">
        <f t="shared" si="18"/>
        <v>3</v>
      </c>
      <c r="BI55" s="31" t="str">
        <f t="shared" si="19"/>
        <v>25_3</v>
      </c>
      <c r="BJ55" s="31">
        <v>16.89</v>
      </c>
      <c r="BK55" s="31"/>
      <c r="BL55" s="31">
        <v>25</v>
      </c>
      <c r="BM55" s="31">
        <v>3</v>
      </c>
      <c r="BN55" s="31">
        <v>11</v>
      </c>
      <c r="BO55" s="31">
        <v>3</v>
      </c>
      <c r="BP55" s="31" t="s">
        <v>443</v>
      </c>
      <c r="BQ55" s="31">
        <v>17.48</v>
      </c>
      <c r="BR55" s="31"/>
      <c r="BS55" s="31">
        <v>25</v>
      </c>
      <c r="BT55" s="31">
        <v>3</v>
      </c>
      <c r="BU55" s="31">
        <v>11</v>
      </c>
      <c r="BV55" s="31">
        <f t="shared" si="14"/>
        <v>3</v>
      </c>
      <c r="BW55" s="31" t="str">
        <f t="shared" si="15"/>
        <v>25_3</v>
      </c>
      <c r="BX55" s="33">
        <f t="shared" si="20"/>
        <v>16.239999999999998</v>
      </c>
      <c r="BY55" s="33">
        <f t="shared" si="21"/>
        <v>16.89</v>
      </c>
      <c r="BZ55" s="33">
        <f t="shared" si="22"/>
        <v>17.48</v>
      </c>
      <c r="CA55" s="322">
        <f t="shared" si="23"/>
        <v>16.564999999999998</v>
      </c>
      <c r="CB55" s="50"/>
      <c r="CC55" s="4"/>
      <c r="CD55" s="4"/>
      <c r="CE55" s="33"/>
      <c r="CF55" s="55"/>
      <c r="CG55" s="16"/>
    </row>
    <row r="56" spans="1:85" ht="10.5" x14ac:dyDescent="0.15">
      <c r="A56" s="31">
        <v>25</v>
      </c>
      <c r="B56" s="31">
        <v>3</v>
      </c>
      <c r="C56" s="31">
        <v>11</v>
      </c>
      <c r="D56" s="31">
        <f t="shared" si="16"/>
        <v>3</v>
      </c>
      <c r="E56" s="31" t="str">
        <f t="shared" si="17"/>
        <v>25_3</v>
      </c>
      <c r="F56" s="36">
        <v>12.78</v>
      </c>
      <c r="G56" s="31"/>
      <c r="H56" s="31">
        <v>25</v>
      </c>
      <c r="I56" s="31">
        <v>4</v>
      </c>
      <c r="J56" s="31">
        <v>12</v>
      </c>
      <c r="K56" s="31">
        <f t="shared" si="0"/>
        <v>4</v>
      </c>
      <c r="L56" s="31" t="str">
        <f t="shared" si="1"/>
        <v>25_4</v>
      </c>
      <c r="M56" s="36">
        <v>13.63</v>
      </c>
      <c r="N56" s="15"/>
      <c r="O56" s="31">
        <v>25</v>
      </c>
      <c r="P56" s="31">
        <v>4</v>
      </c>
      <c r="Q56" s="31">
        <v>12</v>
      </c>
      <c r="R56" s="31">
        <f t="shared" si="2"/>
        <v>4</v>
      </c>
      <c r="S56" s="31" t="str">
        <f t="shared" si="3"/>
        <v>25_4</v>
      </c>
      <c r="T56" s="36">
        <v>14.04</v>
      </c>
      <c r="U56" s="15"/>
      <c r="V56" s="31">
        <v>25</v>
      </c>
      <c r="W56" s="31">
        <v>4</v>
      </c>
      <c r="X56" s="31">
        <v>12</v>
      </c>
      <c r="Y56" s="31">
        <f t="shared" si="4"/>
        <v>4</v>
      </c>
      <c r="Z56" s="31" t="str">
        <f t="shared" si="5"/>
        <v>25_4</v>
      </c>
      <c r="AA56" s="36">
        <v>14.5</v>
      </c>
      <c r="AB56" s="374"/>
      <c r="AC56" s="31">
        <v>25</v>
      </c>
      <c r="AD56" s="31">
        <v>4</v>
      </c>
      <c r="AE56" s="31">
        <v>12</v>
      </c>
      <c r="AF56" s="31">
        <f t="shared" si="6"/>
        <v>4</v>
      </c>
      <c r="AG56" s="31" t="str">
        <f t="shared" si="7"/>
        <v>25_4</v>
      </c>
      <c r="AH56" s="31">
        <v>14.93</v>
      </c>
      <c r="AI56" s="374"/>
      <c r="AJ56" s="31">
        <v>25</v>
      </c>
      <c r="AK56" s="31">
        <v>4</v>
      </c>
      <c r="AL56" s="31">
        <v>12</v>
      </c>
      <c r="AM56" s="31">
        <f t="shared" si="8"/>
        <v>4</v>
      </c>
      <c r="AN56" s="31" t="str">
        <f t="shared" si="9"/>
        <v>25_4</v>
      </c>
      <c r="AO56" s="31">
        <v>15.73</v>
      </c>
      <c r="AP56" s="373"/>
      <c r="AQ56" s="31">
        <v>25</v>
      </c>
      <c r="AR56" s="31">
        <v>4</v>
      </c>
      <c r="AS56" s="31">
        <v>12</v>
      </c>
      <c r="AT56" s="31">
        <f t="shared" si="10"/>
        <v>4</v>
      </c>
      <c r="AU56" s="31" t="str">
        <f t="shared" si="11"/>
        <v>25_4</v>
      </c>
      <c r="AV56" s="31">
        <v>16.21</v>
      </c>
      <c r="AW56" s="336"/>
      <c r="AX56" s="31">
        <v>25</v>
      </c>
      <c r="AY56" s="31">
        <v>4</v>
      </c>
      <c r="AZ56" s="31">
        <v>12</v>
      </c>
      <c r="BA56" s="31">
        <f t="shared" si="12"/>
        <v>4</v>
      </c>
      <c r="BB56" s="31" t="str">
        <f t="shared" si="13"/>
        <v>25_4</v>
      </c>
      <c r="BC56" s="31">
        <v>16.690000000000001</v>
      </c>
      <c r="BD56" s="31"/>
      <c r="BE56" s="31">
        <v>25</v>
      </c>
      <c r="BF56" s="31">
        <v>4</v>
      </c>
      <c r="BG56" s="31">
        <v>12</v>
      </c>
      <c r="BH56" s="31">
        <f t="shared" si="18"/>
        <v>4</v>
      </c>
      <c r="BI56" s="31" t="str">
        <f t="shared" si="19"/>
        <v>25_4</v>
      </c>
      <c r="BJ56" s="31">
        <v>17.36</v>
      </c>
      <c r="BK56" s="31"/>
      <c r="BL56" s="31">
        <v>25</v>
      </c>
      <c r="BM56" s="31">
        <v>4</v>
      </c>
      <c r="BN56" s="31">
        <v>12</v>
      </c>
      <c r="BO56" s="31">
        <v>4</v>
      </c>
      <c r="BP56" s="31" t="s">
        <v>444</v>
      </c>
      <c r="BQ56" s="31">
        <v>17.96</v>
      </c>
      <c r="BR56" s="31"/>
      <c r="BS56" s="31">
        <v>25</v>
      </c>
      <c r="BT56" s="31">
        <v>4</v>
      </c>
      <c r="BU56" s="31">
        <v>12</v>
      </c>
      <c r="BV56" s="31">
        <f t="shared" si="14"/>
        <v>4</v>
      </c>
      <c r="BW56" s="31" t="str">
        <f t="shared" si="15"/>
        <v>25_4</v>
      </c>
      <c r="BX56" s="33">
        <f t="shared" si="20"/>
        <v>16.690000000000001</v>
      </c>
      <c r="BY56" s="33">
        <f t="shared" si="21"/>
        <v>17.36</v>
      </c>
      <c r="BZ56" s="33">
        <f t="shared" si="22"/>
        <v>17.96</v>
      </c>
      <c r="CA56" s="322">
        <f t="shared" si="23"/>
        <v>17.024999999999999</v>
      </c>
      <c r="CB56" s="50"/>
      <c r="CC56" s="4"/>
      <c r="CD56" s="4"/>
      <c r="CE56" s="33"/>
      <c r="CF56" s="55"/>
      <c r="CG56" s="16"/>
    </row>
    <row r="57" spans="1:85" ht="10.5" x14ac:dyDescent="0.15">
      <c r="A57" s="31">
        <v>25</v>
      </c>
      <c r="B57" s="31">
        <v>4</v>
      </c>
      <c r="C57" s="31">
        <v>12</v>
      </c>
      <c r="D57" s="31">
        <f t="shared" si="16"/>
        <v>4</v>
      </c>
      <c r="E57" s="31" t="str">
        <f t="shared" si="17"/>
        <v>25_4</v>
      </c>
      <c r="F57" s="36">
        <v>13.17</v>
      </c>
      <c r="G57" s="31"/>
      <c r="H57" s="31">
        <v>25</v>
      </c>
      <c r="I57" s="31">
        <v>5</v>
      </c>
      <c r="J57" s="31">
        <v>13</v>
      </c>
      <c r="K57" s="31">
        <f t="shared" si="0"/>
        <v>5</v>
      </c>
      <c r="L57" s="31" t="str">
        <f t="shared" si="1"/>
        <v>25_5</v>
      </c>
      <c r="M57" s="36">
        <v>14.09</v>
      </c>
      <c r="N57" s="15"/>
      <c r="O57" s="31">
        <v>25</v>
      </c>
      <c r="P57" s="31">
        <v>5</v>
      </c>
      <c r="Q57" s="31">
        <v>13</v>
      </c>
      <c r="R57" s="31">
        <f t="shared" si="2"/>
        <v>5</v>
      </c>
      <c r="S57" s="31" t="str">
        <f t="shared" si="3"/>
        <v>25_5</v>
      </c>
      <c r="T57" s="36">
        <v>14.52</v>
      </c>
      <c r="U57" s="15"/>
      <c r="V57" s="31">
        <v>25</v>
      </c>
      <c r="W57" s="31">
        <v>5</v>
      </c>
      <c r="X57" s="31">
        <v>13</v>
      </c>
      <c r="Y57" s="31">
        <f t="shared" si="4"/>
        <v>5</v>
      </c>
      <c r="Z57" s="31" t="str">
        <f t="shared" si="5"/>
        <v>25_5</v>
      </c>
      <c r="AA57" s="36">
        <v>14.99</v>
      </c>
      <c r="AB57" s="374"/>
      <c r="AC57" s="31">
        <v>25</v>
      </c>
      <c r="AD57" s="31">
        <v>5</v>
      </c>
      <c r="AE57" s="31">
        <v>13</v>
      </c>
      <c r="AF57" s="31">
        <f t="shared" si="6"/>
        <v>5</v>
      </c>
      <c r="AG57" s="31" t="str">
        <f t="shared" si="7"/>
        <v>25_5</v>
      </c>
      <c r="AH57" s="31">
        <v>15.44</v>
      </c>
      <c r="AI57" s="374"/>
      <c r="AJ57" s="31">
        <v>25</v>
      </c>
      <c r="AK57" s="31">
        <v>5</v>
      </c>
      <c r="AL57" s="31">
        <v>13</v>
      </c>
      <c r="AM57" s="31">
        <f t="shared" si="8"/>
        <v>5</v>
      </c>
      <c r="AN57" s="31" t="str">
        <f t="shared" si="9"/>
        <v>25_5</v>
      </c>
      <c r="AO57" s="31">
        <v>16.239999999999998</v>
      </c>
      <c r="AP57" s="373"/>
      <c r="AQ57" s="31">
        <v>25</v>
      </c>
      <c r="AR57" s="31">
        <v>5</v>
      </c>
      <c r="AS57" s="31">
        <v>13</v>
      </c>
      <c r="AT57" s="31">
        <f t="shared" si="10"/>
        <v>5</v>
      </c>
      <c r="AU57" s="31" t="str">
        <f t="shared" si="11"/>
        <v>25_5</v>
      </c>
      <c r="AV57" s="31">
        <v>16.72</v>
      </c>
      <c r="AW57" s="336"/>
      <c r="AX57" s="31">
        <v>25</v>
      </c>
      <c r="AY57" s="31">
        <v>5</v>
      </c>
      <c r="AZ57" s="31">
        <v>13</v>
      </c>
      <c r="BA57" s="31">
        <f t="shared" si="12"/>
        <v>5</v>
      </c>
      <c r="BB57" s="31" t="str">
        <f t="shared" si="13"/>
        <v>25_5</v>
      </c>
      <c r="BC57" s="31">
        <v>17.2</v>
      </c>
      <c r="BD57" s="31"/>
      <c r="BE57" s="31">
        <v>25</v>
      </c>
      <c r="BF57" s="31">
        <v>5</v>
      </c>
      <c r="BG57" s="31">
        <v>13</v>
      </c>
      <c r="BH57" s="31">
        <f t="shared" si="18"/>
        <v>5</v>
      </c>
      <c r="BI57" s="31" t="str">
        <f t="shared" si="19"/>
        <v>25_5</v>
      </c>
      <c r="BJ57" s="31">
        <v>17.88</v>
      </c>
      <c r="BK57" s="31"/>
      <c r="BL57" s="31">
        <v>25</v>
      </c>
      <c r="BM57" s="31">
        <v>5</v>
      </c>
      <c r="BN57" s="31">
        <v>13</v>
      </c>
      <c r="BO57" s="31">
        <v>5</v>
      </c>
      <c r="BP57" s="31" t="s">
        <v>445</v>
      </c>
      <c r="BQ57" s="31">
        <v>18.510000000000002</v>
      </c>
      <c r="BR57" s="31"/>
      <c r="BS57" s="31">
        <v>25</v>
      </c>
      <c r="BT57" s="31">
        <v>5</v>
      </c>
      <c r="BU57" s="31">
        <v>13</v>
      </c>
      <c r="BV57" s="31">
        <f t="shared" si="14"/>
        <v>5</v>
      </c>
      <c r="BW57" s="31" t="str">
        <f t="shared" si="15"/>
        <v>25_5</v>
      </c>
      <c r="BX57" s="33">
        <f t="shared" si="20"/>
        <v>17.2</v>
      </c>
      <c r="BY57" s="33">
        <f t="shared" si="21"/>
        <v>17.88</v>
      </c>
      <c r="BZ57" s="33">
        <f t="shared" si="22"/>
        <v>18.510000000000002</v>
      </c>
      <c r="CA57" s="322">
        <f t="shared" si="23"/>
        <v>17.54</v>
      </c>
      <c r="CB57" s="50"/>
      <c r="CC57" s="4"/>
      <c r="CD57" s="4"/>
      <c r="CE57" s="33"/>
      <c r="CF57" s="55"/>
      <c r="CG57" s="16"/>
    </row>
    <row r="58" spans="1:85" ht="10.5" x14ac:dyDescent="0.15">
      <c r="A58" s="31">
        <v>25</v>
      </c>
      <c r="B58" s="31">
        <v>5</v>
      </c>
      <c r="C58" s="31">
        <v>13</v>
      </c>
      <c r="D58" s="31">
        <f t="shared" si="16"/>
        <v>5</v>
      </c>
      <c r="E58" s="31" t="str">
        <f t="shared" si="17"/>
        <v>25_5</v>
      </c>
      <c r="F58" s="36">
        <v>13.62</v>
      </c>
      <c r="G58" s="31"/>
      <c r="H58" s="31">
        <v>25</v>
      </c>
      <c r="I58" s="31">
        <v>6</v>
      </c>
      <c r="J58" s="31">
        <v>14</v>
      </c>
      <c r="K58" s="31">
        <f t="shared" si="0"/>
        <v>6</v>
      </c>
      <c r="L58" s="31" t="str">
        <f t="shared" si="1"/>
        <v>25_6</v>
      </c>
      <c r="M58" s="36">
        <v>14.56</v>
      </c>
      <c r="N58" s="15"/>
      <c r="O58" s="31">
        <v>25</v>
      </c>
      <c r="P58" s="31">
        <v>6</v>
      </c>
      <c r="Q58" s="31">
        <v>14</v>
      </c>
      <c r="R58" s="31">
        <f t="shared" si="2"/>
        <v>6</v>
      </c>
      <c r="S58" s="31" t="str">
        <f t="shared" si="3"/>
        <v>25_6</v>
      </c>
      <c r="T58" s="36">
        <v>14.99</v>
      </c>
      <c r="U58" s="15"/>
      <c r="V58" s="31">
        <v>25</v>
      </c>
      <c r="W58" s="31">
        <v>6</v>
      </c>
      <c r="X58" s="31">
        <v>14</v>
      </c>
      <c r="Y58" s="31">
        <f t="shared" si="4"/>
        <v>6</v>
      </c>
      <c r="Z58" s="31" t="str">
        <f t="shared" si="5"/>
        <v>25_6</v>
      </c>
      <c r="AA58" s="36">
        <v>15.48</v>
      </c>
      <c r="AB58" s="374"/>
      <c r="AC58" s="31">
        <v>25</v>
      </c>
      <c r="AD58" s="31">
        <v>6</v>
      </c>
      <c r="AE58" s="31">
        <v>14</v>
      </c>
      <c r="AF58" s="31">
        <f t="shared" si="6"/>
        <v>6</v>
      </c>
      <c r="AG58" s="31" t="str">
        <f t="shared" si="7"/>
        <v>25_6</v>
      </c>
      <c r="AH58" s="31">
        <v>15.94</v>
      </c>
      <c r="AI58" s="374"/>
      <c r="AJ58" s="31">
        <v>25</v>
      </c>
      <c r="AK58" s="31">
        <v>6</v>
      </c>
      <c r="AL58" s="31">
        <v>14</v>
      </c>
      <c r="AM58" s="31">
        <f t="shared" si="8"/>
        <v>6</v>
      </c>
      <c r="AN58" s="31" t="str">
        <f t="shared" si="9"/>
        <v>25_6</v>
      </c>
      <c r="AO58" s="31">
        <v>16.739999999999998</v>
      </c>
      <c r="AP58" s="373"/>
      <c r="AQ58" s="31">
        <v>25</v>
      </c>
      <c r="AR58" s="31">
        <v>6</v>
      </c>
      <c r="AS58" s="31">
        <v>14</v>
      </c>
      <c r="AT58" s="31">
        <f t="shared" si="10"/>
        <v>6</v>
      </c>
      <c r="AU58" s="31" t="str">
        <f t="shared" si="11"/>
        <v>25_6</v>
      </c>
      <c r="AV58" s="31">
        <v>17.22</v>
      </c>
      <c r="AW58" s="336"/>
      <c r="AX58" s="31">
        <v>25</v>
      </c>
      <c r="AY58" s="31">
        <v>6</v>
      </c>
      <c r="AZ58" s="31">
        <v>14</v>
      </c>
      <c r="BA58" s="31">
        <f t="shared" si="12"/>
        <v>6</v>
      </c>
      <c r="BB58" s="31" t="str">
        <f t="shared" si="13"/>
        <v>25_6</v>
      </c>
      <c r="BC58" s="31">
        <v>17.7</v>
      </c>
      <c r="BD58" s="31"/>
      <c r="BE58" s="31">
        <v>25</v>
      </c>
      <c r="BF58" s="31">
        <v>6</v>
      </c>
      <c r="BG58" s="31">
        <v>14</v>
      </c>
      <c r="BH58" s="31">
        <f t="shared" si="18"/>
        <v>6</v>
      </c>
      <c r="BI58" s="31" t="str">
        <f t="shared" si="19"/>
        <v>25_6</v>
      </c>
      <c r="BJ58" s="31">
        <v>18.41</v>
      </c>
      <c r="BK58" s="31"/>
      <c r="BL58" s="31">
        <v>25</v>
      </c>
      <c r="BM58" s="31">
        <v>6</v>
      </c>
      <c r="BN58" s="31">
        <v>14</v>
      </c>
      <c r="BO58" s="31">
        <v>6</v>
      </c>
      <c r="BP58" s="31" t="s">
        <v>446</v>
      </c>
      <c r="BQ58" s="31">
        <v>19.05</v>
      </c>
      <c r="BR58" s="31"/>
      <c r="BS58" s="31">
        <v>25</v>
      </c>
      <c r="BT58" s="31">
        <v>6</v>
      </c>
      <c r="BU58" s="31">
        <v>14</v>
      </c>
      <c r="BV58" s="31">
        <f t="shared" si="14"/>
        <v>6</v>
      </c>
      <c r="BW58" s="31" t="str">
        <f t="shared" si="15"/>
        <v>25_6</v>
      </c>
      <c r="BX58" s="33">
        <f t="shared" si="20"/>
        <v>17.7</v>
      </c>
      <c r="BY58" s="33">
        <f t="shared" si="21"/>
        <v>18.41</v>
      </c>
      <c r="BZ58" s="33">
        <f t="shared" si="22"/>
        <v>19.05</v>
      </c>
      <c r="CA58" s="322">
        <f t="shared" si="23"/>
        <v>18.055</v>
      </c>
      <c r="CB58" s="50"/>
      <c r="CC58" s="4"/>
      <c r="CD58" s="4"/>
      <c r="CE58" s="33"/>
      <c r="CF58" s="55"/>
      <c r="CG58" s="16"/>
    </row>
    <row r="59" spans="1:85" ht="10.5" x14ac:dyDescent="0.15">
      <c r="A59" s="31">
        <v>25</v>
      </c>
      <c r="B59" s="31">
        <v>6</v>
      </c>
      <c r="C59" s="31">
        <v>14</v>
      </c>
      <c r="D59" s="31">
        <f t="shared" si="16"/>
        <v>6</v>
      </c>
      <c r="E59" s="31" t="str">
        <f t="shared" si="17"/>
        <v>25_6</v>
      </c>
      <c r="F59" s="36">
        <v>14.06</v>
      </c>
      <c r="G59" s="31"/>
      <c r="H59" s="31">
        <v>25</v>
      </c>
      <c r="I59" s="31">
        <v>7</v>
      </c>
      <c r="J59" s="31">
        <v>15</v>
      </c>
      <c r="K59" s="31">
        <f t="shared" si="0"/>
        <v>7</v>
      </c>
      <c r="L59" s="31" t="str">
        <f t="shared" si="1"/>
        <v>25_7</v>
      </c>
      <c r="M59" s="36">
        <v>14.98</v>
      </c>
      <c r="N59" s="4"/>
      <c r="O59" s="31">
        <v>25</v>
      </c>
      <c r="P59" s="31">
        <v>7</v>
      </c>
      <c r="Q59" s="31">
        <v>15</v>
      </c>
      <c r="R59" s="31">
        <f t="shared" si="2"/>
        <v>7</v>
      </c>
      <c r="S59" s="31" t="str">
        <f t="shared" si="3"/>
        <v>25_7</v>
      </c>
      <c r="T59" s="36">
        <v>15.43</v>
      </c>
      <c r="U59" s="4"/>
      <c r="V59" s="31">
        <v>25</v>
      </c>
      <c r="W59" s="31">
        <v>7</v>
      </c>
      <c r="X59" s="31">
        <v>15</v>
      </c>
      <c r="Y59" s="31">
        <f t="shared" si="4"/>
        <v>7</v>
      </c>
      <c r="Z59" s="31" t="str">
        <f t="shared" si="5"/>
        <v>25_7</v>
      </c>
      <c r="AA59" s="36">
        <v>15.93</v>
      </c>
      <c r="AB59" s="374"/>
      <c r="AC59" s="31">
        <v>25</v>
      </c>
      <c r="AD59" s="31">
        <v>7</v>
      </c>
      <c r="AE59" s="31">
        <v>15</v>
      </c>
      <c r="AF59" s="31">
        <f t="shared" si="6"/>
        <v>7</v>
      </c>
      <c r="AG59" s="31" t="str">
        <f t="shared" si="7"/>
        <v>25_7</v>
      </c>
      <c r="AH59" s="31">
        <v>16.41</v>
      </c>
      <c r="AI59" s="374"/>
      <c r="AJ59" s="31">
        <v>25</v>
      </c>
      <c r="AK59" s="31">
        <v>7</v>
      </c>
      <c r="AL59" s="31">
        <v>15</v>
      </c>
      <c r="AM59" s="31">
        <f t="shared" si="8"/>
        <v>7</v>
      </c>
      <c r="AN59" s="31" t="str">
        <f t="shared" si="9"/>
        <v>25_7</v>
      </c>
      <c r="AO59" s="31">
        <v>17.23</v>
      </c>
      <c r="AP59" s="373"/>
      <c r="AQ59" s="31">
        <v>25</v>
      </c>
      <c r="AR59" s="31">
        <v>7</v>
      </c>
      <c r="AS59" s="31">
        <v>15</v>
      </c>
      <c r="AT59" s="31">
        <f t="shared" si="10"/>
        <v>7</v>
      </c>
      <c r="AU59" s="31" t="str">
        <f t="shared" si="11"/>
        <v>25_7</v>
      </c>
      <c r="AV59" s="31">
        <v>17.71</v>
      </c>
      <c r="AW59" s="336"/>
      <c r="AX59" s="31">
        <v>25</v>
      </c>
      <c r="AY59" s="31">
        <v>7</v>
      </c>
      <c r="AZ59" s="31">
        <v>15</v>
      </c>
      <c r="BA59" s="31">
        <f t="shared" si="12"/>
        <v>7</v>
      </c>
      <c r="BB59" s="31" t="str">
        <f t="shared" si="13"/>
        <v>25_7</v>
      </c>
      <c r="BC59" s="31">
        <v>18.190000000000001</v>
      </c>
      <c r="BD59" s="31"/>
      <c r="BE59" s="31">
        <v>25</v>
      </c>
      <c r="BF59" s="31">
        <v>7</v>
      </c>
      <c r="BG59" s="31">
        <v>15</v>
      </c>
      <c r="BH59" s="31">
        <f t="shared" si="18"/>
        <v>7</v>
      </c>
      <c r="BI59" s="31" t="str">
        <f t="shared" si="19"/>
        <v>25_7</v>
      </c>
      <c r="BJ59" s="31">
        <v>18.920000000000002</v>
      </c>
      <c r="BK59" s="31"/>
      <c r="BL59" s="31">
        <v>25</v>
      </c>
      <c r="BM59" s="31">
        <v>7</v>
      </c>
      <c r="BN59" s="31">
        <v>15</v>
      </c>
      <c r="BO59" s="31">
        <v>7</v>
      </c>
      <c r="BP59" s="31" t="s">
        <v>447</v>
      </c>
      <c r="BQ59" s="31">
        <v>19.579999999999998</v>
      </c>
      <c r="BR59" s="31"/>
      <c r="BS59" s="31">
        <v>25</v>
      </c>
      <c r="BT59" s="31">
        <v>7</v>
      </c>
      <c r="BU59" s="31">
        <v>15</v>
      </c>
      <c r="BV59" s="31">
        <f t="shared" si="14"/>
        <v>7</v>
      </c>
      <c r="BW59" s="31" t="str">
        <f t="shared" si="15"/>
        <v>25_7</v>
      </c>
      <c r="BX59" s="33">
        <f t="shared" si="20"/>
        <v>18.190000000000001</v>
      </c>
      <c r="BY59" s="33">
        <f t="shared" si="21"/>
        <v>18.920000000000002</v>
      </c>
      <c r="BZ59" s="33">
        <f t="shared" si="22"/>
        <v>19.579999999999998</v>
      </c>
      <c r="CA59" s="322">
        <f t="shared" si="23"/>
        <v>18.555</v>
      </c>
      <c r="CB59" s="50"/>
      <c r="CC59" s="4"/>
      <c r="CD59" s="4"/>
      <c r="CE59" s="3"/>
      <c r="CF59" s="5"/>
    </row>
    <row r="60" spans="1:85" ht="10.5" x14ac:dyDescent="0.15">
      <c r="A60" s="31">
        <v>25</v>
      </c>
      <c r="B60" s="31">
        <v>7</v>
      </c>
      <c r="C60" s="31">
        <v>15</v>
      </c>
      <c r="D60" s="31">
        <f t="shared" si="16"/>
        <v>7</v>
      </c>
      <c r="E60" s="31" t="str">
        <f t="shared" si="17"/>
        <v>25_7</v>
      </c>
      <c r="F60" s="36">
        <v>14.48</v>
      </c>
      <c r="G60" s="31"/>
      <c r="H60" s="31">
        <v>25</v>
      </c>
      <c r="I60" s="31">
        <v>8</v>
      </c>
      <c r="J60" s="31">
        <v>16</v>
      </c>
      <c r="K60" s="31">
        <f t="shared" si="0"/>
        <v>8</v>
      </c>
      <c r="L60" s="31" t="str">
        <f t="shared" si="1"/>
        <v>25_8</v>
      </c>
      <c r="M60" s="36">
        <v>15.46</v>
      </c>
      <c r="N60" s="4"/>
      <c r="O60" s="31">
        <v>25</v>
      </c>
      <c r="P60" s="31">
        <v>8</v>
      </c>
      <c r="Q60" s="31">
        <v>16</v>
      </c>
      <c r="R60" s="31">
        <f t="shared" si="2"/>
        <v>8</v>
      </c>
      <c r="S60" s="31" t="str">
        <f t="shared" si="3"/>
        <v>25_8</v>
      </c>
      <c r="T60" s="36">
        <v>15.93</v>
      </c>
      <c r="U60" s="4"/>
      <c r="V60" s="31">
        <v>25</v>
      </c>
      <c r="W60" s="31">
        <v>8</v>
      </c>
      <c r="X60" s="31">
        <v>16</v>
      </c>
      <c r="Y60" s="31">
        <f t="shared" si="4"/>
        <v>8</v>
      </c>
      <c r="Z60" s="31" t="str">
        <f t="shared" si="5"/>
        <v>25_8</v>
      </c>
      <c r="AA60" s="36">
        <v>16.440000000000001</v>
      </c>
      <c r="AB60" s="374"/>
      <c r="AC60" s="31">
        <v>25</v>
      </c>
      <c r="AD60" s="31">
        <v>8</v>
      </c>
      <c r="AE60" s="31">
        <v>16</v>
      </c>
      <c r="AF60" s="31">
        <f t="shared" si="6"/>
        <v>8</v>
      </c>
      <c r="AG60" s="31" t="str">
        <f t="shared" si="7"/>
        <v>25_8</v>
      </c>
      <c r="AH60" s="31">
        <v>16.940000000000001</v>
      </c>
      <c r="AI60" s="374"/>
      <c r="AJ60" s="31">
        <v>25</v>
      </c>
      <c r="AK60" s="31">
        <v>8</v>
      </c>
      <c r="AL60" s="31">
        <v>16</v>
      </c>
      <c r="AM60" s="31">
        <f t="shared" si="8"/>
        <v>8</v>
      </c>
      <c r="AN60" s="31" t="str">
        <f t="shared" si="9"/>
        <v>25_8</v>
      </c>
      <c r="AO60" s="31">
        <v>17.78</v>
      </c>
      <c r="AP60" s="373"/>
      <c r="AQ60" s="31">
        <v>25</v>
      </c>
      <c r="AR60" s="31">
        <v>8</v>
      </c>
      <c r="AS60" s="31">
        <v>16</v>
      </c>
      <c r="AT60" s="31">
        <f t="shared" si="10"/>
        <v>8</v>
      </c>
      <c r="AU60" s="31" t="str">
        <f t="shared" si="11"/>
        <v>25_8</v>
      </c>
      <c r="AV60" s="31">
        <v>18.260000000000002</v>
      </c>
      <c r="AW60" s="336"/>
      <c r="AX60" s="31">
        <v>25</v>
      </c>
      <c r="AY60" s="31">
        <v>8</v>
      </c>
      <c r="AZ60" s="31">
        <v>16</v>
      </c>
      <c r="BA60" s="31">
        <f t="shared" si="12"/>
        <v>8</v>
      </c>
      <c r="BB60" s="31" t="str">
        <f t="shared" si="13"/>
        <v>25_8</v>
      </c>
      <c r="BC60" s="31">
        <v>18.739999999999998</v>
      </c>
      <c r="BD60" s="31"/>
      <c r="BE60" s="31">
        <v>25</v>
      </c>
      <c r="BF60" s="31">
        <v>8</v>
      </c>
      <c r="BG60" s="31">
        <v>16</v>
      </c>
      <c r="BH60" s="31">
        <f t="shared" si="18"/>
        <v>8</v>
      </c>
      <c r="BI60" s="31" t="str">
        <f t="shared" si="19"/>
        <v>25_8</v>
      </c>
      <c r="BJ60" s="31">
        <v>19.489999999999998</v>
      </c>
      <c r="BK60" s="31"/>
      <c r="BL60" s="31">
        <v>25</v>
      </c>
      <c r="BM60" s="31">
        <v>8</v>
      </c>
      <c r="BN60" s="31">
        <v>16</v>
      </c>
      <c r="BO60" s="31">
        <v>8</v>
      </c>
      <c r="BP60" s="31" t="s">
        <v>448</v>
      </c>
      <c r="BQ60" s="31">
        <v>20.170000000000002</v>
      </c>
      <c r="BR60" s="31"/>
      <c r="BS60" s="31">
        <v>25</v>
      </c>
      <c r="BT60" s="31">
        <v>8</v>
      </c>
      <c r="BU60" s="31">
        <v>16</v>
      </c>
      <c r="BV60" s="31">
        <f t="shared" si="14"/>
        <v>8</v>
      </c>
      <c r="BW60" s="31" t="str">
        <f t="shared" si="15"/>
        <v>25_8</v>
      </c>
      <c r="BX60" s="33">
        <f t="shared" si="20"/>
        <v>18.739999999999998</v>
      </c>
      <c r="BY60" s="33">
        <f t="shared" si="21"/>
        <v>19.489999999999998</v>
      </c>
      <c r="BZ60" s="33">
        <f t="shared" si="22"/>
        <v>20.170000000000002</v>
      </c>
      <c r="CA60" s="322">
        <f t="shared" si="23"/>
        <v>19.114999999999998</v>
      </c>
      <c r="CB60" s="4"/>
      <c r="CC60" s="4"/>
      <c r="CD60" s="4"/>
      <c r="CE60" s="3"/>
      <c r="CF60" s="5"/>
    </row>
    <row r="61" spans="1:85" ht="10.5" x14ac:dyDescent="0.15">
      <c r="A61" s="31">
        <v>25</v>
      </c>
      <c r="B61" s="31">
        <v>8</v>
      </c>
      <c r="C61" s="31">
        <v>16</v>
      </c>
      <c r="D61" s="31">
        <f t="shared" si="16"/>
        <v>8</v>
      </c>
      <c r="E61" s="31" t="str">
        <f t="shared" si="17"/>
        <v>25_8</v>
      </c>
      <c r="F61" s="36">
        <v>14.94</v>
      </c>
      <c r="G61" s="31"/>
      <c r="H61" s="31">
        <v>25</v>
      </c>
      <c r="I61" s="31">
        <v>9</v>
      </c>
      <c r="J61" s="31">
        <v>17</v>
      </c>
      <c r="K61" s="31">
        <f t="shared" si="0"/>
        <v>9</v>
      </c>
      <c r="L61" s="31" t="str">
        <f t="shared" si="1"/>
        <v>25_9</v>
      </c>
      <c r="M61" s="36">
        <v>15.85</v>
      </c>
      <c r="N61" s="4"/>
      <c r="O61" s="31">
        <v>25</v>
      </c>
      <c r="P61" s="31">
        <v>9</v>
      </c>
      <c r="Q61" s="31">
        <v>17</v>
      </c>
      <c r="R61" s="31">
        <f t="shared" si="2"/>
        <v>9</v>
      </c>
      <c r="S61" s="31" t="str">
        <f t="shared" si="3"/>
        <v>25_9</v>
      </c>
      <c r="T61" s="36">
        <v>16.329999999999998</v>
      </c>
      <c r="U61" s="4"/>
      <c r="V61" s="31">
        <v>25</v>
      </c>
      <c r="W61" s="31">
        <v>9</v>
      </c>
      <c r="X61" s="31">
        <v>17</v>
      </c>
      <c r="Y61" s="31">
        <f t="shared" si="4"/>
        <v>9</v>
      </c>
      <c r="Z61" s="31" t="str">
        <f t="shared" si="5"/>
        <v>25_9</v>
      </c>
      <c r="AA61" s="36">
        <v>16.86</v>
      </c>
      <c r="AB61" s="374"/>
      <c r="AC61" s="31">
        <v>25</v>
      </c>
      <c r="AD61" s="31">
        <v>9</v>
      </c>
      <c r="AE61" s="31">
        <v>17</v>
      </c>
      <c r="AF61" s="31">
        <f t="shared" si="6"/>
        <v>9</v>
      </c>
      <c r="AG61" s="31" t="str">
        <f t="shared" si="7"/>
        <v>25_9</v>
      </c>
      <c r="AH61" s="31">
        <v>17.37</v>
      </c>
      <c r="AI61" s="374"/>
      <c r="AJ61" s="31">
        <v>25</v>
      </c>
      <c r="AK61" s="31">
        <v>9</v>
      </c>
      <c r="AL61" s="31">
        <v>17</v>
      </c>
      <c r="AM61" s="31">
        <f t="shared" si="8"/>
        <v>9</v>
      </c>
      <c r="AN61" s="31" t="str">
        <f t="shared" si="9"/>
        <v>25_9</v>
      </c>
      <c r="AO61" s="31">
        <v>18.239999999999998</v>
      </c>
      <c r="AP61" s="373"/>
      <c r="AQ61" s="31">
        <v>25</v>
      </c>
      <c r="AR61" s="31">
        <v>9</v>
      </c>
      <c r="AS61" s="31">
        <v>17</v>
      </c>
      <c r="AT61" s="31">
        <f t="shared" si="10"/>
        <v>9</v>
      </c>
      <c r="AU61" s="31" t="str">
        <f t="shared" si="11"/>
        <v>25_9</v>
      </c>
      <c r="AV61" s="31">
        <v>18.71</v>
      </c>
      <c r="AW61" s="336"/>
      <c r="AX61" s="31">
        <v>25</v>
      </c>
      <c r="AY61" s="31">
        <v>9</v>
      </c>
      <c r="AZ61" s="31">
        <v>17</v>
      </c>
      <c r="BA61" s="31">
        <f t="shared" si="12"/>
        <v>9</v>
      </c>
      <c r="BB61" s="31" t="str">
        <f t="shared" si="13"/>
        <v>25_9</v>
      </c>
      <c r="BC61" s="31">
        <v>19.190000000000001</v>
      </c>
      <c r="BD61" s="31"/>
      <c r="BE61" s="31">
        <v>25</v>
      </c>
      <c r="BF61" s="31">
        <v>9</v>
      </c>
      <c r="BG61" s="31">
        <v>17</v>
      </c>
      <c r="BH61" s="31">
        <f t="shared" si="18"/>
        <v>9</v>
      </c>
      <c r="BI61" s="31" t="str">
        <f t="shared" si="19"/>
        <v>25_9</v>
      </c>
      <c r="BJ61" s="31">
        <v>19.96</v>
      </c>
      <c r="BK61" s="31"/>
      <c r="BL61" s="31">
        <v>25</v>
      </c>
      <c r="BM61" s="31">
        <v>9</v>
      </c>
      <c r="BN61" s="31">
        <v>17</v>
      </c>
      <c r="BO61" s="31">
        <v>9</v>
      </c>
      <c r="BP61" s="31" t="s">
        <v>449</v>
      </c>
      <c r="BQ61" s="31">
        <v>20.66</v>
      </c>
      <c r="BR61" s="31"/>
      <c r="BS61" s="31">
        <v>25</v>
      </c>
      <c r="BT61" s="31">
        <v>9</v>
      </c>
      <c r="BU61" s="31">
        <v>17</v>
      </c>
      <c r="BV61" s="31">
        <f t="shared" si="14"/>
        <v>9</v>
      </c>
      <c r="BW61" s="31" t="str">
        <f t="shared" si="15"/>
        <v>25_9</v>
      </c>
      <c r="BX61" s="33">
        <f t="shared" si="20"/>
        <v>19.190000000000001</v>
      </c>
      <c r="BY61" s="33">
        <f t="shared" si="21"/>
        <v>19.96</v>
      </c>
      <c r="BZ61" s="33">
        <f t="shared" si="22"/>
        <v>20.66</v>
      </c>
      <c r="CA61" s="322">
        <f t="shared" si="23"/>
        <v>19.575000000000003</v>
      </c>
      <c r="CB61" s="4"/>
      <c r="CC61" s="4"/>
      <c r="CD61" s="4"/>
      <c r="CE61" s="4"/>
      <c r="CF61" s="5"/>
    </row>
    <row r="62" spans="1:85" ht="10.5" x14ac:dyDescent="0.15">
      <c r="A62" s="31">
        <v>25</v>
      </c>
      <c r="B62" s="31">
        <v>9</v>
      </c>
      <c r="C62" s="31">
        <v>17</v>
      </c>
      <c r="D62" s="31">
        <f t="shared" si="16"/>
        <v>9</v>
      </c>
      <c r="E62" s="31" t="str">
        <f t="shared" si="17"/>
        <v>25_9</v>
      </c>
      <c r="F62" s="36">
        <v>15.32</v>
      </c>
      <c r="G62" s="31"/>
      <c r="H62" s="31">
        <v>30</v>
      </c>
      <c r="I62" s="31" t="s">
        <v>346</v>
      </c>
      <c r="J62" s="31">
        <v>6</v>
      </c>
      <c r="K62" s="31" t="str">
        <f t="shared" si="0"/>
        <v>Aanloopperiodiek_0</v>
      </c>
      <c r="L62" s="31" t="str">
        <f t="shared" si="1"/>
        <v>30_Aanloopperiodiek_0</v>
      </c>
      <c r="M62" s="36">
        <v>11.56</v>
      </c>
      <c r="N62" s="21"/>
      <c r="O62" s="31">
        <v>30</v>
      </c>
      <c r="P62" s="31" t="s">
        <v>346</v>
      </c>
      <c r="Q62" s="31">
        <v>6</v>
      </c>
      <c r="R62" s="31" t="str">
        <f t="shared" si="2"/>
        <v>Aanloopperiodiek_0</v>
      </c>
      <c r="S62" s="31" t="str">
        <f t="shared" si="3"/>
        <v>30_Aanloopperiodiek_0</v>
      </c>
      <c r="T62" s="36">
        <v>11.9</v>
      </c>
      <c r="U62" s="21"/>
      <c r="V62" s="31">
        <v>30</v>
      </c>
      <c r="W62" s="31" t="s">
        <v>346</v>
      </c>
      <c r="X62" s="31">
        <v>6</v>
      </c>
      <c r="Y62" s="31" t="str">
        <f t="shared" si="4"/>
        <v>Aanloopperiodiek_0</v>
      </c>
      <c r="Z62" s="31" t="str">
        <f t="shared" si="5"/>
        <v>30_Aanloopperiodiek_0</v>
      </c>
      <c r="AA62" s="36" t="s">
        <v>339</v>
      </c>
      <c r="AB62" s="374"/>
      <c r="AC62" s="31">
        <v>30</v>
      </c>
      <c r="AD62" s="31" t="s">
        <v>346</v>
      </c>
      <c r="AE62" s="31">
        <v>6</v>
      </c>
      <c r="AF62" s="31" t="str">
        <f t="shared" si="6"/>
        <v>Aanloopperiodiek_0</v>
      </c>
      <c r="AG62" s="31" t="str">
        <f t="shared" si="7"/>
        <v>30_Aanloopperiodiek_0</v>
      </c>
      <c r="AH62" s="31" t="s">
        <v>339</v>
      </c>
      <c r="AI62" s="374"/>
      <c r="AJ62" s="31">
        <v>30</v>
      </c>
      <c r="AK62" s="31" t="s">
        <v>346</v>
      </c>
      <c r="AL62" s="31">
        <v>6</v>
      </c>
      <c r="AM62" s="31" t="str">
        <f t="shared" si="8"/>
        <v>Aanloopperiodiek_0</v>
      </c>
      <c r="AN62" s="31" t="str">
        <f t="shared" si="9"/>
        <v>30_Aanloopperiodiek_0</v>
      </c>
      <c r="AO62" s="31" t="s">
        <v>339</v>
      </c>
      <c r="AP62" s="373"/>
      <c r="AQ62" s="31">
        <v>30</v>
      </c>
      <c r="AR62" s="31" t="s">
        <v>346</v>
      </c>
      <c r="AS62" s="31">
        <v>6</v>
      </c>
      <c r="AT62" s="31" t="str">
        <f t="shared" si="10"/>
        <v>Aanloopperiodiek_0</v>
      </c>
      <c r="AU62" s="31" t="str">
        <f t="shared" si="11"/>
        <v>30_Aanloopperiodiek_0</v>
      </c>
      <c r="AV62" s="31" t="s">
        <v>339</v>
      </c>
      <c r="AW62" s="336"/>
      <c r="AX62" s="31">
        <v>30</v>
      </c>
      <c r="AY62" s="31" t="s">
        <v>346</v>
      </c>
      <c r="AZ62" s="31">
        <v>6</v>
      </c>
      <c r="BA62" s="31" t="str">
        <f t="shared" si="12"/>
        <v>Aanloopperiodiek_0</v>
      </c>
      <c r="BB62" s="31" t="str">
        <f t="shared" si="13"/>
        <v>30_Aanloopperiodiek_0</v>
      </c>
      <c r="BC62" s="31" t="s">
        <v>339</v>
      </c>
      <c r="BD62" s="31"/>
      <c r="BE62" s="31">
        <v>30</v>
      </c>
      <c r="BF62" s="31" t="s">
        <v>346</v>
      </c>
      <c r="BG62" s="31">
        <v>6</v>
      </c>
      <c r="BH62" s="31" t="str">
        <f t="shared" si="18"/>
        <v>Aanloopperiodiek_0</v>
      </c>
      <c r="BI62" s="31" t="str">
        <f t="shared" si="19"/>
        <v>30_Aanloopperiodiek_0</v>
      </c>
      <c r="BJ62" s="31" t="s">
        <v>339</v>
      </c>
      <c r="BK62" s="31"/>
      <c r="BL62" s="33">
        <v>30</v>
      </c>
      <c r="BM62" s="33" t="s">
        <v>346</v>
      </c>
      <c r="BN62" s="33">
        <v>6</v>
      </c>
      <c r="BO62" s="33" t="s">
        <v>346</v>
      </c>
      <c r="BP62" s="33" t="s">
        <v>450</v>
      </c>
      <c r="BQ62" s="31" t="s">
        <v>339</v>
      </c>
      <c r="BR62" s="31"/>
      <c r="BS62" s="31">
        <v>30</v>
      </c>
      <c r="BT62" s="31" t="s">
        <v>346</v>
      </c>
      <c r="BU62" s="31">
        <v>6</v>
      </c>
      <c r="BV62" s="31" t="str">
        <f t="shared" si="14"/>
        <v>Aanloopperiodiek_0</v>
      </c>
      <c r="BW62" s="31" t="str">
        <f t="shared" si="15"/>
        <v>30_Aanloopperiodiek_0</v>
      </c>
      <c r="BX62" s="33" t="str">
        <f t="shared" si="20"/>
        <v>vervalt</v>
      </c>
      <c r="BY62" s="33" t="str">
        <f t="shared" si="21"/>
        <v>vervalt</v>
      </c>
      <c r="BZ62" s="33" t="str">
        <f t="shared" si="22"/>
        <v>vervalt</v>
      </c>
      <c r="CA62" s="322" t="str">
        <f t="shared" si="23"/>
        <v>vervalt</v>
      </c>
      <c r="CB62" s="21"/>
      <c r="CC62" s="4"/>
      <c r="CD62" s="4"/>
      <c r="CE62" s="23"/>
      <c r="CF62" s="58"/>
      <c r="CG62" s="18"/>
    </row>
    <row r="63" spans="1:85" ht="10.5" x14ac:dyDescent="0.15">
      <c r="A63" s="31">
        <v>30</v>
      </c>
      <c r="B63" s="31" t="s">
        <v>346</v>
      </c>
      <c r="C63" s="31">
        <v>6</v>
      </c>
      <c r="D63" s="31" t="str">
        <f t="shared" si="16"/>
        <v>Aanloopperiodiek_0</v>
      </c>
      <c r="E63" s="31" t="str">
        <f t="shared" si="17"/>
        <v>30_Aanloopperiodiek_0</v>
      </c>
      <c r="F63" s="36">
        <v>11.17</v>
      </c>
      <c r="G63" s="31"/>
      <c r="H63" s="31">
        <v>30</v>
      </c>
      <c r="I63" s="31" t="s">
        <v>347</v>
      </c>
      <c r="J63" s="31">
        <v>7</v>
      </c>
      <c r="K63" s="31" t="str">
        <f t="shared" si="0"/>
        <v>Aanloopperiodiek_1</v>
      </c>
      <c r="L63" s="31" t="str">
        <f t="shared" si="1"/>
        <v>30_Aanloopperiodiek_1</v>
      </c>
      <c r="M63" s="36">
        <v>11.86</v>
      </c>
      <c r="N63" s="23"/>
      <c r="O63" s="31">
        <v>30</v>
      </c>
      <c r="P63" s="31" t="s">
        <v>347</v>
      </c>
      <c r="Q63" s="31">
        <v>7</v>
      </c>
      <c r="R63" s="31" t="str">
        <f t="shared" si="2"/>
        <v>Aanloopperiodiek_1</v>
      </c>
      <c r="S63" s="31" t="str">
        <f t="shared" si="3"/>
        <v>30_Aanloopperiodiek_1</v>
      </c>
      <c r="T63" s="36">
        <v>12.22</v>
      </c>
      <c r="U63" s="23"/>
      <c r="V63" s="31">
        <v>30</v>
      </c>
      <c r="W63" s="31" t="s">
        <v>347</v>
      </c>
      <c r="X63" s="31">
        <v>7</v>
      </c>
      <c r="Y63" s="31" t="str">
        <f t="shared" si="4"/>
        <v>Aanloopperiodiek_1</v>
      </c>
      <c r="Z63" s="31" t="str">
        <f t="shared" si="5"/>
        <v>30_Aanloopperiodiek_1</v>
      </c>
      <c r="AA63" s="36" t="s">
        <v>339</v>
      </c>
      <c r="AB63" s="374"/>
      <c r="AC63" s="31">
        <v>30</v>
      </c>
      <c r="AD63" s="31" t="s">
        <v>347</v>
      </c>
      <c r="AE63" s="31">
        <v>7</v>
      </c>
      <c r="AF63" s="31" t="str">
        <f t="shared" si="6"/>
        <v>Aanloopperiodiek_1</v>
      </c>
      <c r="AG63" s="31" t="str">
        <f t="shared" si="7"/>
        <v>30_Aanloopperiodiek_1</v>
      </c>
      <c r="AH63" s="31" t="s">
        <v>339</v>
      </c>
      <c r="AI63" s="374"/>
      <c r="AJ63" s="31">
        <v>30</v>
      </c>
      <c r="AK63" s="31" t="s">
        <v>347</v>
      </c>
      <c r="AL63" s="31">
        <v>7</v>
      </c>
      <c r="AM63" s="31" t="str">
        <f t="shared" si="8"/>
        <v>Aanloopperiodiek_1</v>
      </c>
      <c r="AN63" s="31" t="str">
        <f t="shared" si="9"/>
        <v>30_Aanloopperiodiek_1</v>
      </c>
      <c r="AO63" s="31" t="s">
        <v>339</v>
      </c>
      <c r="AP63" s="373"/>
      <c r="AQ63" s="31">
        <v>30</v>
      </c>
      <c r="AR63" s="31" t="s">
        <v>347</v>
      </c>
      <c r="AS63" s="31">
        <v>7</v>
      </c>
      <c r="AT63" s="31" t="str">
        <f t="shared" si="10"/>
        <v>Aanloopperiodiek_1</v>
      </c>
      <c r="AU63" s="31" t="str">
        <f t="shared" si="11"/>
        <v>30_Aanloopperiodiek_1</v>
      </c>
      <c r="AV63" s="31" t="s">
        <v>339</v>
      </c>
      <c r="AW63" s="336"/>
      <c r="AX63" s="31">
        <v>30</v>
      </c>
      <c r="AY63" s="31" t="s">
        <v>347</v>
      </c>
      <c r="AZ63" s="31">
        <v>7</v>
      </c>
      <c r="BA63" s="31" t="str">
        <f t="shared" si="12"/>
        <v>Aanloopperiodiek_1</v>
      </c>
      <c r="BB63" s="31" t="str">
        <f t="shared" si="13"/>
        <v>30_Aanloopperiodiek_1</v>
      </c>
      <c r="BC63" s="31" t="s">
        <v>339</v>
      </c>
      <c r="BD63" s="31"/>
      <c r="BE63" s="31">
        <v>30</v>
      </c>
      <c r="BF63" s="31" t="s">
        <v>347</v>
      </c>
      <c r="BG63" s="31">
        <v>7</v>
      </c>
      <c r="BH63" s="31" t="str">
        <f t="shared" si="18"/>
        <v>Aanloopperiodiek_1</v>
      </c>
      <c r="BI63" s="31" t="str">
        <f t="shared" si="19"/>
        <v>30_Aanloopperiodiek_1</v>
      </c>
      <c r="BJ63" s="31" t="s">
        <v>339</v>
      </c>
      <c r="BK63" s="31"/>
      <c r="BL63" s="33">
        <v>30</v>
      </c>
      <c r="BM63" s="33" t="s">
        <v>347</v>
      </c>
      <c r="BN63" s="33">
        <v>7</v>
      </c>
      <c r="BO63" s="33" t="s">
        <v>347</v>
      </c>
      <c r="BP63" s="33" t="s">
        <v>451</v>
      </c>
      <c r="BQ63" s="31" t="s">
        <v>339</v>
      </c>
      <c r="BR63" s="31"/>
      <c r="BS63" s="31">
        <v>30</v>
      </c>
      <c r="BT63" s="31" t="s">
        <v>347</v>
      </c>
      <c r="BU63" s="31">
        <v>7</v>
      </c>
      <c r="BV63" s="31" t="str">
        <f t="shared" si="14"/>
        <v>Aanloopperiodiek_1</v>
      </c>
      <c r="BW63" s="31" t="str">
        <f t="shared" si="15"/>
        <v>30_Aanloopperiodiek_1</v>
      </c>
      <c r="BX63" s="33" t="str">
        <f t="shared" si="20"/>
        <v>vervalt</v>
      </c>
      <c r="BY63" s="33" t="str">
        <f t="shared" si="21"/>
        <v>vervalt</v>
      </c>
      <c r="BZ63" s="33" t="str">
        <f t="shared" si="22"/>
        <v>vervalt</v>
      </c>
      <c r="CA63" s="322" t="str">
        <f t="shared" si="23"/>
        <v>vervalt</v>
      </c>
      <c r="CB63" s="23"/>
      <c r="CC63" s="53"/>
      <c r="CD63" s="53"/>
      <c r="CE63" s="23"/>
      <c r="CF63" s="59"/>
      <c r="CG63" s="22"/>
    </row>
    <row r="64" spans="1:85" ht="10.5" x14ac:dyDescent="0.15">
      <c r="A64" s="31">
        <v>30</v>
      </c>
      <c r="B64" s="31" t="s">
        <v>347</v>
      </c>
      <c r="C64" s="31">
        <v>7</v>
      </c>
      <c r="D64" s="31" t="str">
        <f t="shared" si="16"/>
        <v>Aanloopperiodiek_1</v>
      </c>
      <c r="E64" s="31" t="str">
        <f t="shared" si="17"/>
        <v>30_Aanloopperiodiek_1</v>
      </c>
      <c r="F64" s="36">
        <v>11.46</v>
      </c>
      <c r="G64" s="31"/>
      <c r="H64" s="31">
        <v>30</v>
      </c>
      <c r="I64" s="31">
        <v>0</v>
      </c>
      <c r="J64" s="31">
        <v>8</v>
      </c>
      <c r="K64" s="31">
        <f t="shared" si="0"/>
        <v>0</v>
      </c>
      <c r="L64" s="31" t="str">
        <f t="shared" si="1"/>
        <v>30_0</v>
      </c>
      <c r="M64" s="36">
        <v>12.16</v>
      </c>
      <c r="N64" s="15"/>
      <c r="O64" s="31">
        <v>30</v>
      </c>
      <c r="P64" s="31">
        <v>0</v>
      </c>
      <c r="Q64" s="31">
        <v>8</v>
      </c>
      <c r="R64" s="31">
        <f t="shared" si="2"/>
        <v>0</v>
      </c>
      <c r="S64" s="31" t="str">
        <f t="shared" si="3"/>
        <v>30_0</v>
      </c>
      <c r="T64" s="36">
        <v>12.52</v>
      </c>
      <c r="U64" s="15"/>
      <c r="V64" s="31">
        <v>30</v>
      </c>
      <c r="W64" s="31" t="s">
        <v>348</v>
      </c>
      <c r="X64" s="31">
        <v>8</v>
      </c>
      <c r="Y64" s="31" t="str">
        <f t="shared" si="4"/>
        <v>zij-instroomperiodiek</v>
      </c>
      <c r="Z64" s="31" t="str">
        <f t="shared" si="5"/>
        <v>30_zij-instroomperiodiek</v>
      </c>
      <c r="AA64" s="36">
        <v>12.94</v>
      </c>
      <c r="AB64" s="374"/>
      <c r="AC64" s="31">
        <v>30</v>
      </c>
      <c r="AD64" s="31" t="s">
        <v>348</v>
      </c>
      <c r="AE64" s="31">
        <v>8</v>
      </c>
      <c r="AF64" s="31" t="str">
        <f t="shared" si="6"/>
        <v>zij-instroomperiodiek</v>
      </c>
      <c r="AG64" s="31" t="str">
        <f t="shared" si="7"/>
        <v>30_zij-instroomperiodiek</v>
      </c>
      <c r="AH64" s="31">
        <v>13.33</v>
      </c>
      <c r="AI64" s="374"/>
      <c r="AJ64" s="31">
        <v>30</v>
      </c>
      <c r="AK64" s="31" t="s">
        <v>348</v>
      </c>
      <c r="AL64" s="31">
        <v>8</v>
      </c>
      <c r="AM64" s="31" t="str">
        <f t="shared" si="8"/>
        <v>zij-instroomperiodiek</v>
      </c>
      <c r="AN64" s="31" t="str">
        <f t="shared" si="9"/>
        <v>30_zij-instroomperiodiek</v>
      </c>
      <c r="AO64" s="31">
        <v>14.13</v>
      </c>
      <c r="AP64" s="373"/>
      <c r="AQ64" s="31">
        <v>30</v>
      </c>
      <c r="AR64" s="31" t="s">
        <v>348</v>
      </c>
      <c r="AS64" s="31">
        <v>8</v>
      </c>
      <c r="AT64" s="31" t="str">
        <f t="shared" si="10"/>
        <v>zij-instroomperiodiek</v>
      </c>
      <c r="AU64" s="31" t="str">
        <f t="shared" si="11"/>
        <v>30_zij-instroomperiodiek</v>
      </c>
      <c r="AV64" s="31">
        <v>14.61</v>
      </c>
      <c r="AW64" s="336"/>
      <c r="AX64" s="31">
        <v>30</v>
      </c>
      <c r="AY64" s="31" t="s">
        <v>348</v>
      </c>
      <c r="AZ64" s="31">
        <v>8</v>
      </c>
      <c r="BA64" s="31" t="str">
        <f t="shared" si="12"/>
        <v>zij-instroomperiodiek</v>
      </c>
      <c r="BB64" s="31" t="str">
        <f t="shared" si="13"/>
        <v>30_zij-instroomperiodiek</v>
      </c>
      <c r="BC64" s="31">
        <v>15.08</v>
      </c>
      <c r="BD64" s="31"/>
      <c r="BE64" s="31">
        <v>30</v>
      </c>
      <c r="BF64" s="31" t="s">
        <v>348</v>
      </c>
      <c r="BG64" s="31">
        <v>8</v>
      </c>
      <c r="BH64" s="31" t="str">
        <f t="shared" si="18"/>
        <v>zij-instroomperiodiek</v>
      </c>
      <c r="BI64" s="31" t="str">
        <f t="shared" si="19"/>
        <v>30_zij-instroomperiodiek</v>
      </c>
      <c r="BJ64" s="31">
        <v>16.05</v>
      </c>
      <c r="BK64" s="31"/>
      <c r="BL64" s="33">
        <v>30</v>
      </c>
      <c r="BM64" s="33" t="s">
        <v>348</v>
      </c>
      <c r="BN64" s="33">
        <v>8</v>
      </c>
      <c r="BO64" s="33" t="s">
        <v>348</v>
      </c>
      <c r="BP64" s="33" t="s">
        <v>452</v>
      </c>
      <c r="BQ64" s="31">
        <v>16.61</v>
      </c>
      <c r="BR64" s="31"/>
      <c r="BS64" s="31">
        <v>30</v>
      </c>
      <c r="BT64" s="31" t="s">
        <v>348</v>
      </c>
      <c r="BU64" s="31">
        <v>8</v>
      </c>
      <c r="BV64" s="31" t="str">
        <f t="shared" si="14"/>
        <v>zij-instroomperiodiek</v>
      </c>
      <c r="BW64" s="31" t="str">
        <f t="shared" si="15"/>
        <v>30_zij-instroomperiodiek</v>
      </c>
      <c r="BX64" s="33">
        <f t="shared" si="20"/>
        <v>15.08</v>
      </c>
      <c r="BY64" s="33">
        <f t="shared" si="21"/>
        <v>16.05</v>
      </c>
      <c r="BZ64" s="33">
        <f t="shared" si="22"/>
        <v>16.61</v>
      </c>
      <c r="CA64" s="322">
        <f t="shared" si="23"/>
        <v>15.565000000000001</v>
      </c>
      <c r="CB64" s="50"/>
      <c r="CC64" s="4"/>
      <c r="CD64" s="4"/>
      <c r="CE64" s="3"/>
      <c r="CF64" s="55"/>
      <c r="CG64" s="16"/>
    </row>
    <row r="65" spans="1:85" ht="10.5" x14ac:dyDescent="0.15">
      <c r="A65" s="31">
        <v>30</v>
      </c>
      <c r="B65" s="31">
        <v>0</v>
      </c>
      <c r="C65" s="31">
        <v>8</v>
      </c>
      <c r="D65" s="31">
        <f t="shared" si="16"/>
        <v>0</v>
      </c>
      <c r="E65" s="31" t="str">
        <f t="shared" si="17"/>
        <v>30_0</v>
      </c>
      <c r="F65" s="36">
        <v>11.75</v>
      </c>
      <c r="G65" s="31"/>
      <c r="H65" s="31">
        <v>30</v>
      </c>
      <c r="I65" s="31">
        <v>1</v>
      </c>
      <c r="J65" s="31">
        <v>9</v>
      </c>
      <c r="K65" s="31">
        <f t="shared" si="0"/>
        <v>1</v>
      </c>
      <c r="L65" s="31" t="str">
        <f t="shared" si="1"/>
        <v>30_1</v>
      </c>
      <c r="M65" s="36">
        <v>12.48</v>
      </c>
      <c r="N65" s="15"/>
      <c r="O65" s="31">
        <v>30</v>
      </c>
      <c r="P65" s="31">
        <v>1</v>
      </c>
      <c r="Q65" s="31">
        <v>9</v>
      </c>
      <c r="R65" s="31">
        <f t="shared" si="2"/>
        <v>1</v>
      </c>
      <c r="S65" s="31" t="str">
        <f t="shared" si="3"/>
        <v>30_1</v>
      </c>
      <c r="T65" s="36">
        <v>12.86</v>
      </c>
      <c r="U65" s="15"/>
      <c r="V65" s="31">
        <v>30</v>
      </c>
      <c r="W65" s="31">
        <v>1</v>
      </c>
      <c r="X65" s="31">
        <v>9</v>
      </c>
      <c r="Y65" s="31">
        <f t="shared" si="4"/>
        <v>1</v>
      </c>
      <c r="Z65" s="31" t="str">
        <f t="shared" si="5"/>
        <v>30_1</v>
      </c>
      <c r="AA65" s="36">
        <v>13.27</v>
      </c>
      <c r="AB65" s="374"/>
      <c r="AC65" s="31">
        <v>30</v>
      </c>
      <c r="AD65" s="31">
        <v>1</v>
      </c>
      <c r="AE65" s="31">
        <v>9</v>
      </c>
      <c r="AF65" s="31">
        <f t="shared" si="6"/>
        <v>1</v>
      </c>
      <c r="AG65" s="31" t="str">
        <f t="shared" si="7"/>
        <v>30_1</v>
      </c>
      <c r="AH65" s="31">
        <v>13.67</v>
      </c>
      <c r="AI65" s="374"/>
      <c r="AJ65" s="31">
        <v>30</v>
      </c>
      <c r="AK65" s="31">
        <v>1</v>
      </c>
      <c r="AL65" s="31">
        <v>9</v>
      </c>
      <c r="AM65" s="31">
        <f t="shared" si="8"/>
        <v>1</v>
      </c>
      <c r="AN65" s="31" t="str">
        <f t="shared" si="9"/>
        <v>30_1</v>
      </c>
      <c r="AO65" s="31">
        <v>14.47</v>
      </c>
      <c r="AP65" s="373"/>
      <c r="AQ65" s="31">
        <v>30</v>
      </c>
      <c r="AR65" s="31">
        <v>1</v>
      </c>
      <c r="AS65" s="31">
        <v>9</v>
      </c>
      <c r="AT65" s="31">
        <f t="shared" si="10"/>
        <v>1</v>
      </c>
      <c r="AU65" s="31" t="str">
        <f t="shared" si="11"/>
        <v>30_1</v>
      </c>
      <c r="AV65" s="31">
        <v>14.95</v>
      </c>
      <c r="AW65" s="336"/>
      <c r="AX65" s="31">
        <v>30</v>
      </c>
      <c r="AY65" s="31">
        <v>1</v>
      </c>
      <c r="AZ65" s="31">
        <v>9</v>
      </c>
      <c r="BA65" s="31">
        <f t="shared" si="12"/>
        <v>1</v>
      </c>
      <c r="BB65" s="31" t="str">
        <f t="shared" si="13"/>
        <v>30_1</v>
      </c>
      <c r="BC65" s="31">
        <v>15.43</v>
      </c>
      <c r="BD65" s="31"/>
      <c r="BE65" s="31">
        <v>30</v>
      </c>
      <c r="BF65" s="31">
        <v>1</v>
      </c>
      <c r="BG65" s="31">
        <v>9</v>
      </c>
      <c r="BH65" s="31">
        <f t="shared" si="18"/>
        <v>1</v>
      </c>
      <c r="BI65" s="31" t="str">
        <f t="shared" si="19"/>
        <v>30_1</v>
      </c>
      <c r="BJ65" s="31">
        <v>16.440000000000001</v>
      </c>
      <c r="BK65" s="31"/>
      <c r="BL65" s="33">
        <v>30</v>
      </c>
      <c r="BM65" s="33">
        <v>1</v>
      </c>
      <c r="BN65" s="33">
        <v>9</v>
      </c>
      <c r="BO65" s="33">
        <v>1</v>
      </c>
      <c r="BP65" s="33" t="s">
        <v>453</v>
      </c>
      <c r="BQ65" s="31">
        <v>17.02</v>
      </c>
      <c r="BR65" s="31"/>
      <c r="BS65" s="31">
        <v>30</v>
      </c>
      <c r="BT65" s="31">
        <v>1</v>
      </c>
      <c r="BU65" s="31">
        <v>9</v>
      </c>
      <c r="BV65" s="31">
        <f t="shared" si="14"/>
        <v>1</v>
      </c>
      <c r="BW65" s="31" t="str">
        <f t="shared" si="15"/>
        <v>30_1</v>
      </c>
      <c r="BX65" s="33">
        <f t="shared" si="20"/>
        <v>15.43</v>
      </c>
      <c r="BY65" s="33">
        <f t="shared" si="21"/>
        <v>16.440000000000001</v>
      </c>
      <c r="BZ65" s="33">
        <f t="shared" si="22"/>
        <v>17.02</v>
      </c>
      <c r="CA65" s="322">
        <f t="shared" si="23"/>
        <v>15.935</v>
      </c>
      <c r="CB65" s="50"/>
      <c r="CC65" s="4"/>
      <c r="CD65" s="4"/>
      <c r="CE65" s="3"/>
      <c r="CF65" s="55"/>
      <c r="CG65" s="16"/>
    </row>
    <row r="66" spans="1:85" ht="10.5" x14ac:dyDescent="0.15">
      <c r="A66" s="31">
        <v>30</v>
      </c>
      <c r="B66" s="31">
        <v>1</v>
      </c>
      <c r="C66" s="31">
        <v>9</v>
      </c>
      <c r="D66" s="31">
        <f t="shared" si="16"/>
        <v>1</v>
      </c>
      <c r="E66" s="31" t="str">
        <f t="shared" si="17"/>
        <v>30_1</v>
      </c>
      <c r="F66" s="36">
        <v>12.06</v>
      </c>
      <c r="G66" s="31"/>
      <c r="H66" s="31">
        <v>30</v>
      </c>
      <c r="I66" s="31">
        <v>2</v>
      </c>
      <c r="J66" s="31">
        <v>10</v>
      </c>
      <c r="K66" s="31">
        <f t="shared" si="0"/>
        <v>2</v>
      </c>
      <c r="L66" s="31" t="str">
        <f t="shared" si="1"/>
        <v>30_2</v>
      </c>
      <c r="M66" s="36">
        <v>12.83</v>
      </c>
      <c r="N66" s="15"/>
      <c r="O66" s="31">
        <v>30</v>
      </c>
      <c r="P66" s="31">
        <v>2</v>
      </c>
      <c r="Q66" s="31">
        <v>10</v>
      </c>
      <c r="R66" s="31">
        <f t="shared" si="2"/>
        <v>2</v>
      </c>
      <c r="S66" s="31" t="str">
        <f t="shared" si="3"/>
        <v>30_2</v>
      </c>
      <c r="T66" s="36">
        <v>13.22</v>
      </c>
      <c r="U66" s="15"/>
      <c r="V66" s="31">
        <v>30</v>
      </c>
      <c r="W66" s="31">
        <v>2</v>
      </c>
      <c r="X66" s="31">
        <v>10</v>
      </c>
      <c r="Y66" s="31">
        <f t="shared" si="4"/>
        <v>2</v>
      </c>
      <c r="Z66" s="31" t="str">
        <f t="shared" si="5"/>
        <v>30_2</v>
      </c>
      <c r="AA66" s="36">
        <v>13.64</v>
      </c>
      <c r="AB66" s="374"/>
      <c r="AC66" s="31">
        <v>30</v>
      </c>
      <c r="AD66" s="31">
        <v>2</v>
      </c>
      <c r="AE66" s="31">
        <v>10</v>
      </c>
      <c r="AF66" s="31">
        <f t="shared" si="6"/>
        <v>2</v>
      </c>
      <c r="AG66" s="31" t="str">
        <f t="shared" si="7"/>
        <v>30_2</v>
      </c>
      <c r="AH66" s="31">
        <v>14.05</v>
      </c>
      <c r="AI66" s="374"/>
      <c r="AJ66" s="31">
        <v>30</v>
      </c>
      <c r="AK66" s="31">
        <v>2</v>
      </c>
      <c r="AL66" s="31">
        <v>10</v>
      </c>
      <c r="AM66" s="31">
        <f t="shared" si="8"/>
        <v>2</v>
      </c>
      <c r="AN66" s="31" t="str">
        <f t="shared" si="9"/>
        <v>30_2</v>
      </c>
      <c r="AO66" s="31">
        <v>14.85</v>
      </c>
      <c r="AP66" s="373"/>
      <c r="AQ66" s="31">
        <v>30</v>
      </c>
      <c r="AR66" s="31">
        <v>2</v>
      </c>
      <c r="AS66" s="31">
        <v>10</v>
      </c>
      <c r="AT66" s="31">
        <f t="shared" si="10"/>
        <v>2</v>
      </c>
      <c r="AU66" s="31" t="str">
        <f t="shared" si="11"/>
        <v>30_2</v>
      </c>
      <c r="AV66" s="31">
        <v>15.33</v>
      </c>
      <c r="AW66" s="336"/>
      <c r="AX66" s="31">
        <v>30</v>
      </c>
      <c r="AY66" s="31">
        <v>2</v>
      </c>
      <c r="AZ66" s="31">
        <v>10</v>
      </c>
      <c r="BA66" s="31">
        <f t="shared" si="12"/>
        <v>2</v>
      </c>
      <c r="BB66" s="31" t="str">
        <f t="shared" si="13"/>
        <v>30_2</v>
      </c>
      <c r="BC66" s="31">
        <v>15.81</v>
      </c>
      <c r="BD66" s="31"/>
      <c r="BE66" s="31">
        <v>30</v>
      </c>
      <c r="BF66" s="31">
        <v>2</v>
      </c>
      <c r="BG66" s="31">
        <v>10</v>
      </c>
      <c r="BH66" s="31">
        <f t="shared" si="18"/>
        <v>2</v>
      </c>
      <c r="BI66" s="31" t="str">
        <f t="shared" si="19"/>
        <v>30_2</v>
      </c>
      <c r="BJ66" s="31">
        <v>16.89</v>
      </c>
      <c r="BK66" s="31"/>
      <c r="BL66" s="33">
        <v>30</v>
      </c>
      <c r="BM66" s="33">
        <v>2</v>
      </c>
      <c r="BN66" s="33">
        <v>10</v>
      </c>
      <c r="BO66" s="33">
        <v>2</v>
      </c>
      <c r="BP66" s="33" t="s">
        <v>454</v>
      </c>
      <c r="BQ66" s="31">
        <v>17.48</v>
      </c>
      <c r="BR66" s="31"/>
      <c r="BS66" s="31">
        <v>30</v>
      </c>
      <c r="BT66" s="31">
        <v>2</v>
      </c>
      <c r="BU66" s="31">
        <v>10</v>
      </c>
      <c r="BV66" s="31">
        <f t="shared" si="14"/>
        <v>2</v>
      </c>
      <c r="BW66" s="31" t="str">
        <f t="shared" si="15"/>
        <v>30_2</v>
      </c>
      <c r="BX66" s="33">
        <f t="shared" si="20"/>
        <v>15.81</v>
      </c>
      <c r="BY66" s="33">
        <f t="shared" si="21"/>
        <v>16.89</v>
      </c>
      <c r="BZ66" s="33">
        <f t="shared" si="22"/>
        <v>17.48</v>
      </c>
      <c r="CA66" s="322">
        <f t="shared" si="23"/>
        <v>16.350000000000001</v>
      </c>
      <c r="CB66" s="50"/>
      <c r="CC66" s="4"/>
      <c r="CD66" s="4"/>
      <c r="CE66" s="33"/>
      <c r="CF66" s="55"/>
      <c r="CG66" s="16"/>
    </row>
    <row r="67" spans="1:85" ht="10.5" x14ac:dyDescent="0.15">
      <c r="A67" s="31">
        <v>30</v>
      </c>
      <c r="B67" s="31">
        <v>2</v>
      </c>
      <c r="C67" s="31">
        <v>10</v>
      </c>
      <c r="D67" s="31">
        <f t="shared" si="16"/>
        <v>2</v>
      </c>
      <c r="E67" s="31" t="str">
        <f t="shared" si="17"/>
        <v>30_2</v>
      </c>
      <c r="F67" s="36">
        <v>12.4</v>
      </c>
      <c r="G67" s="31"/>
      <c r="H67" s="31">
        <v>30</v>
      </c>
      <c r="I67" s="31">
        <v>3</v>
      </c>
      <c r="J67" s="31">
        <v>11</v>
      </c>
      <c r="K67" s="31">
        <f t="shared" si="0"/>
        <v>3</v>
      </c>
      <c r="L67" s="31" t="str">
        <f t="shared" si="1"/>
        <v>30_3</v>
      </c>
      <c r="M67" s="36">
        <v>13.22</v>
      </c>
      <c r="N67" s="15"/>
      <c r="O67" s="31">
        <v>30</v>
      </c>
      <c r="P67" s="31">
        <v>3</v>
      </c>
      <c r="Q67" s="31">
        <v>11</v>
      </c>
      <c r="R67" s="31">
        <f t="shared" si="2"/>
        <v>3</v>
      </c>
      <c r="S67" s="31" t="str">
        <f t="shared" si="3"/>
        <v>30_3</v>
      </c>
      <c r="T67" s="36">
        <v>13.62</v>
      </c>
      <c r="U67" s="15"/>
      <c r="V67" s="31">
        <v>30</v>
      </c>
      <c r="W67" s="31">
        <v>3</v>
      </c>
      <c r="X67" s="31">
        <v>11</v>
      </c>
      <c r="Y67" s="31">
        <f t="shared" si="4"/>
        <v>3</v>
      </c>
      <c r="Z67" s="31" t="str">
        <f t="shared" si="5"/>
        <v>30_3</v>
      </c>
      <c r="AA67" s="36">
        <v>14.06</v>
      </c>
      <c r="AB67" s="374"/>
      <c r="AC67" s="31">
        <v>30</v>
      </c>
      <c r="AD67" s="31">
        <v>3</v>
      </c>
      <c r="AE67" s="31">
        <v>11</v>
      </c>
      <c r="AF67" s="31">
        <f t="shared" si="6"/>
        <v>3</v>
      </c>
      <c r="AG67" s="31" t="str">
        <f t="shared" si="7"/>
        <v>30_3</v>
      </c>
      <c r="AH67" s="31">
        <v>14.48</v>
      </c>
      <c r="AI67" s="374"/>
      <c r="AJ67" s="31">
        <v>30</v>
      </c>
      <c r="AK67" s="31">
        <v>3</v>
      </c>
      <c r="AL67" s="31">
        <v>11</v>
      </c>
      <c r="AM67" s="31">
        <f t="shared" si="8"/>
        <v>3</v>
      </c>
      <c r="AN67" s="31" t="str">
        <f t="shared" si="9"/>
        <v>30_3</v>
      </c>
      <c r="AO67" s="31">
        <v>15.28</v>
      </c>
      <c r="AP67" s="373"/>
      <c r="AQ67" s="31">
        <v>30</v>
      </c>
      <c r="AR67" s="31">
        <v>3</v>
      </c>
      <c r="AS67" s="31">
        <v>11</v>
      </c>
      <c r="AT67" s="31">
        <f t="shared" si="10"/>
        <v>3</v>
      </c>
      <c r="AU67" s="31" t="str">
        <f t="shared" si="11"/>
        <v>30_3</v>
      </c>
      <c r="AV67" s="31">
        <v>15.76</v>
      </c>
      <c r="AW67" s="336"/>
      <c r="AX67" s="31">
        <v>30</v>
      </c>
      <c r="AY67" s="31">
        <v>3</v>
      </c>
      <c r="AZ67" s="31">
        <v>11</v>
      </c>
      <c r="BA67" s="31">
        <f t="shared" si="12"/>
        <v>3</v>
      </c>
      <c r="BB67" s="31" t="str">
        <f t="shared" si="13"/>
        <v>30_3</v>
      </c>
      <c r="BC67" s="31">
        <v>16.239999999999998</v>
      </c>
      <c r="BD67" s="31"/>
      <c r="BE67" s="31">
        <v>30</v>
      </c>
      <c r="BF67" s="31">
        <v>3</v>
      </c>
      <c r="BG67" s="31">
        <v>11</v>
      </c>
      <c r="BH67" s="31">
        <f t="shared" si="18"/>
        <v>3</v>
      </c>
      <c r="BI67" s="31" t="str">
        <f t="shared" si="19"/>
        <v>30_3</v>
      </c>
      <c r="BJ67" s="31">
        <v>17.36</v>
      </c>
      <c r="BK67" s="31"/>
      <c r="BL67" s="33">
        <v>30</v>
      </c>
      <c r="BM67" s="33">
        <v>3</v>
      </c>
      <c r="BN67" s="33">
        <v>11</v>
      </c>
      <c r="BO67" s="33">
        <v>3</v>
      </c>
      <c r="BP67" s="33" t="s">
        <v>455</v>
      </c>
      <c r="BQ67" s="31">
        <v>17.96</v>
      </c>
      <c r="BR67" s="31"/>
      <c r="BS67" s="31">
        <v>30</v>
      </c>
      <c r="BT67" s="31">
        <v>3</v>
      </c>
      <c r="BU67" s="31">
        <v>11</v>
      </c>
      <c r="BV67" s="31">
        <f t="shared" si="14"/>
        <v>3</v>
      </c>
      <c r="BW67" s="31" t="str">
        <f t="shared" si="15"/>
        <v>30_3</v>
      </c>
      <c r="BX67" s="33">
        <f t="shared" si="20"/>
        <v>16.239999999999998</v>
      </c>
      <c r="BY67" s="33">
        <f t="shared" si="21"/>
        <v>17.36</v>
      </c>
      <c r="BZ67" s="33">
        <f t="shared" si="22"/>
        <v>17.96</v>
      </c>
      <c r="CA67" s="322">
        <f t="shared" si="23"/>
        <v>16.799999999999997</v>
      </c>
      <c r="CB67" s="50"/>
      <c r="CC67" s="4"/>
      <c r="CD67" s="4"/>
      <c r="CE67" s="33"/>
      <c r="CF67" s="55"/>
      <c r="CG67" s="16"/>
    </row>
    <row r="68" spans="1:85" ht="10.5" x14ac:dyDescent="0.15">
      <c r="A68" s="31">
        <v>30</v>
      </c>
      <c r="B68" s="31">
        <v>3</v>
      </c>
      <c r="C68" s="31">
        <v>11</v>
      </c>
      <c r="D68" s="31">
        <f t="shared" si="16"/>
        <v>3</v>
      </c>
      <c r="E68" s="31" t="str">
        <f t="shared" si="17"/>
        <v>30_3</v>
      </c>
      <c r="F68" s="36">
        <v>12.78</v>
      </c>
      <c r="G68" s="31"/>
      <c r="H68" s="31">
        <v>30</v>
      </c>
      <c r="I68" s="31">
        <v>4</v>
      </c>
      <c r="J68" s="31">
        <v>12</v>
      </c>
      <c r="K68" s="31">
        <f t="shared" si="0"/>
        <v>4</v>
      </c>
      <c r="L68" s="31" t="str">
        <f t="shared" si="1"/>
        <v>30_4</v>
      </c>
      <c r="M68" s="36">
        <v>13.63</v>
      </c>
      <c r="N68" s="15"/>
      <c r="O68" s="31">
        <v>30</v>
      </c>
      <c r="P68" s="31">
        <v>4</v>
      </c>
      <c r="Q68" s="31">
        <v>12</v>
      </c>
      <c r="R68" s="31">
        <f t="shared" si="2"/>
        <v>4</v>
      </c>
      <c r="S68" s="31" t="str">
        <f t="shared" si="3"/>
        <v>30_4</v>
      </c>
      <c r="T68" s="36">
        <v>14.04</v>
      </c>
      <c r="U68" s="15"/>
      <c r="V68" s="31">
        <v>30</v>
      </c>
      <c r="W68" s="31">
        <v>4</v>
      </c>
      <c r="X68" s="31">
        <v>12</v>
      </c>
      <c r="Y68" s="31">
        <f t="shared" si="4"/>
        <v>4</v>
      </c>
      <c r="Z68" s="31" t="str">
        <f t="shared" si="5"/>
        <v>30_4</v>
      </c>
      <c r="AA68" s="36">
        <v>14.5</v>
      </c>
      <c r="AB68" s="374"/>
      <c r="AC68" s="31">
        <v>30</v>
      </c>
      <c r="AD68" s="31">
        <v>4</v>
      </c>
      <c r="AE68" s="31">
        <v>12</v>
      </c>
      <c r="AF68" s="31">
        <f t="shared" si="6"/>
        <v>4</v>
      </c>
      <c r="AG68" s="31" t="str">
        <f t="shared" si="7"/>
        <v>30_4</v>
      </c>
      <c r="AH68" s="31">
        <v>14.93</v>
      </c>
      <c r="AI68" s="374"/>
      <c r="AJ68" s="31">
        <v>30</v>
      </c>
      <c r="AK68" s="31">
        <v>4</v>
      </c>
      <c r="AL68" s="31">
        <v>12</v>
      </c>
      <c r="AM68" s="31">
        <f t="shared" si="8"/>
        <v>4</v>
      </c>
      <c r="AN68" s="31" t="str">
        <f t="shared" si="9"/>
        <v>30_4</v>
      </c>
      <c r="AO68" s="31">
        <v>15.73</v>
      </c>
      <c r="AP68" s="373"/>
      <c r="AQ68" s="31">
        <v>30</v>
      </c>
      <c r="AR68" s="31">
        <v>4</v>
      </c>
      <c r="AS68" s="31">
        <v>12</v>
      </c>
      <c r="AT68" s="31">
        <f t="shared" si="10"/>
        <v>4</v>
      </c>
      <c r="AU68" s="31" t="str">
        <f t="shared" si="11"/>
        <v>30_4</v>
      </c>
      <c r="AV68" s="31">
        <v>16.21</v>
      </c>
      <c r="AW68" s="336"/>
      <c r="AX68" s="31">
        <v>30</v>
      </c>
      <c r="AY68" s="31">
        <v>4</v>
      </c>
      <c r="AZ68" s="31">
        <v>12</v>
      </c>
      <c r="BA68" s="31">
        <f t="shared" si="12"/>
        <v>4</v>
      </c>
      <c r="BB68" s="31" t="str">
        <f t="shared" si="13"/>
        <v>30_4</v>
      </c>
      <c r="BC68" s="31">
        <v>16.690000000000001</v>
      </c>
      <c r="BD68" s="31"/>
      <c r="BE68" s="31">
        <v>30</v>
      </c>
      <c r="BF68" s="31">
        <v>4</v>
      </c>
      <c r="BG68" s="31">
        <v>12</v>
      </c>
      <c r="BH68" s="31">
        <f t="shared" si="18"/>
        <v>4</v>
      </c>
      <c r="BI68" s="31" t="str">
        <f t="shared" si="19"/>
        <v>30_4</v>
      </c>
      <c r="BJ68" s="31">
        <v>17.88</v>
      </c>
      <c r="BK68" s="31"/>
      <c r="BL68" s="33">
        <v>30</v>
      </c>
      <c r="BM68" s="33">
        <v>4</v>
      </c>
      <c r="BN68" s="33">
        <v>12</v>
      </c>
      <c r="BO68" s="33">
        <v>4</v>
      </c>
      <c r="BP68" s="33" t="s">
        <v>456</v>
      </c>
      <c r="BQ68" s="31">
        <v>18.510000000000002</v>
      </c>
      <c r="BR68" s="31"/>
      <c r="BS68" s="31">
        <v>30</v>
      </c>
      <c r="BT68" s="31">
        <v>4</v>
      </c>
      <c r="BU68" s="31">
        <v>12</v>
      </c>
      <c r="BV68" s="31">
        <f t="shared" si="14"/>
        <v>4</v>
      </c>
      <c r="BW68" s="31" t="str">
        <f t="shared" si="15"/>
        <v>30_4</v>
      </c>
      <c r="BX68" s="33">
        <f t="shared" si="20"/>
        <v>16.690000000000001</v>
      </c>
      <c r="BY68" s="33">
        <f t="shared" si="21"/>
        <v>17.88</v>
      </c>
      <c r="BZ68" s="33">
        <f t="shared" si="22"/>
        <v>18.510000000000002</v>
      </c>
      <c r="CA68" s="322">
        <f t="shared" si="23"/>
        <v>17.285</v>
      </c>
      <c r="CB68" s="50"/>
      <c r="CC68" s="4"/>
      <c r="CD68" s="4"/>
      <c r="CE68" s="33"/>
      <c r="CF68" s="55"/>
      <c r="CG68" s="16"/>
    </row>
    <row r="69" spans="1:85" ht="10.5" x14ac:dyDescent="0.15">
      <c r="A69" s="31">
        <v>30</v>
      </c>
      <c r="B69" s="31">
        <v>4</v>
      </c>
      <c r="C69" s="31">
        <v>12</v>
      </c>
      <c r="D69" s="31">
        <f t="shared" si="16"/>
        <v>4</v>
      </c>
      <c r="E69" s="31" t="str">
        <f t="shared" si="17"/>
        <v>30_4</v>
      </c>
      <c r="F69" s="36">
        <v>13.17</v>
      </c>
      <c r="G69" s="31"/>
      <c r="H69" s="31">
        <v>30</v>
      </c>
      <c r="I69" s="31">
        <v>5</v>
      </c>
      <c r="J69" s="31">
        <v>13</v>
      </c>
      <c r="K69" s="31">
        <f t="shared" si="0"/>
        <v>5</v>
      </c>
      <c r="L69" s="31" t="str">
        <f t="shared" si="1"/>
        <v>30_5</v>
      </c>
      <c r="M69" s="36">
        <v>14.09</v>
      </c>
      <c r="N69" s="15"/>
      <c r="O69" s="31">
        <v>30</v>
      </c>
      <c r="P69" s="31">
        <v>5</v>
      </c>
      <c r="Q69" s="31">
        <v>13</v>
      </c>
      <c r="R69" s="31">
        <f t="shared" si="2"/>
        <v>5</v>
      </c>
      <c r="S69" s="31" t="str">
        <f t="shared" si="3"/>
        <v>30_5</v>
      </c>
      <c r="T69" s="36">
        <v>14.52</v>
      </c>
      <c r="U69" s="15"/>
      <c r="V69" s="31">
        <v>30</v>
      </c>
      <c r="W69" s="31">
        <v>5</v>
      </c>
      <c r="X69" s="31">
        <v>13</v>
      </c>
      <c r="Y69" s="31">
        <f t="shared" si="4"/>
        <v>5</v>
      </c>
      <c r="Z69" s="31" t="str">
        <f t="shared" si="5"/>
        <v>30_5</v>
      </c>
      <c r="AA69" s="36">
        <v>14.99</v>
      </c>
      <c r="AB69" s="374"/>
      <c r="AC69" s="31">
        <v>30</v>
      </c>
      <c r="AD69" s="31">
        <v>5</v>
      </c>
      <c r="AE69" s="31">
        <v>13</v>
      </c>
      <c r="AF69" s="31">
        <f t="shared" si="6"/>
        <v>5</v>
      </c>
      <c r="AG69" s="31" t="str">
        <f t="shared" si="7"/>
        <v>30_5</v>
      </c>
      <c r="AH69" s="31">
        <v>15.44</v>
      </c>
      <c r="AI69" s="374"/>
      <c r="AJ69" s="31">
        <v>30</v>
      </c>
      <c r="AK69" s="31">
        <v>5</v>
      </c>
      <c r="AL69" s="31">
        <v>13</v>
      </c>
      <c r="AM69" s="31">
        <f t="shared" si="8"/>
        <v>5</v>
      </c>
      <c r="AN69" s="31" t="str">
        <f t="shared" si="9"/>
        <v>30_5</v>
      </c>
      <c r="AO69" s="31">
        <v>16.239999999999998</v>
      </c>
      <c r="AP69" s="373"/>
      <c r="AQ69" s="31">
        <v>30</v>
      </c>
      <c r="AR69" s="31">
        <v>5</v>
      </c>
      <c r="AS69" s="31">
        <v>13</v>
      </c>
      <c r="AT69" s="31">
        <f t="shared" si="10"/>
        <v>5</v>
      </c>
      <c r="AU69" s="31" t="str">
        <f t="shared" si="11"/>
        <v>30_5</v>
      </c>
      <c r="AV69" s="31">
        <v>16.72</v>
      </c>
      <c r="AW69" s="336"/>
      <c r="AX69" s="31">
        <v>30</v>
      </c>
      <c r="AY69" s="31">
        <v>5</v>
      </c>
      <c r="AZ69" s="31">
        <v>13</v>
      </c>
      <c r="BA69" s="31">
        <f t="shared" si="12"/>
        <v>5</v>
      </c>
      <c r="BB69" s="31" t="str">
        <f t="shared" si="13"/>
        <v>30_5</v>
      </c>
      <c r="BC69" s="31">
        <v>17.2</v>
      </c>
      <c r="BD69" s="31"/>
      <c r="BE69" s="31">
        <v>30</v>
      </c>
      <c r="BF69" s="31">
        <v>5</v>
      </c>
      <c r="BG69" s="31">
        <v>13</v>
      </c>
      <c r="BH69" s="31">
        <f t="shared" si="18"/>
        <v>5</v>
      </c>
      <c r="BI69" s="31" t="str">
        <f t="shared" si="19"/>
        <v>30_5</v>
      </c>
      <c r="BJ69" s="31">
        <v>18.41</v>
      </c>
      <c r="BK69" s="31"/>
      <c r="BL69" s="33">
        <v>30</v>
      </c>
      <c r="BM69" s="33">
        <v>5</v>
      </c>
      <c r="BN69" s="33">
        <v>13</v>
      </c>
      <c r="BO69" s="33">
        <v>5</v>
      </c>
      <c r="BP69" s="33" t="s">
        <v>457</v>
      </c>
      <c r="BQ69" s="31">
        <v>19.05</v>
      </c>
      <c r="BR69" s="31"/>
      <c r="BS69" s="31">
        <v>30</v>
      </c>
      <c r="BT69" s="31">
        <v>5</v>
      </c>
      <c r="BU69" s="31">
        <v>13</v>
      </c>
      <c r="BV69" s="31">
        <f t="shared" si="14"/>
        <v>5</v>
      </c>
      <c r="BW69" s="31" t="str">
        <f t="shared" si="15"/>
        <v>30_5</v>
      </c>
      <c r="BX69" s="33">
        <f t="shared" si="20"/>
        <v>17.2</v>
      </c>
      <c r="BY69" s="33">
        <f t="shared" si="21"/>
        <v>18.41</v>
      </c>
      <c r="BZ69" s="33">
        <f t="shared" si="22"/>
        <v>19.05</v>
      </c>
      <c r="CA69" s="322">
        <f t="shared" si="23"/>
        <v>17.805</v>
      </c>
      <c r="CB69" s="50"/>
      <c r="CC69" s="4"/>
      <c r="CD69" s="4"/>
      <c r="CE69" s="33"/>
      <c r="CF69" s="55"/>
      <c r="CG69" s="16"/>
    </row>
    <row r="70" spans="1:85" ht="10.5" x14ac:dyDescent="0.15">
      <c r="A70" s="31">
        <v>30</v>
      </c>
      <c r="B70" s="31">
        <v>5</v>
      </c>
      <c r="C70" s="31">
        <v>13</v>
      </c>
      <c r="D70" s="31">
        <f t="shared" si="16"/>
        <v>5</v>
      </c>
      <c r="E70" s="31" t="str">
        <f t="shared" si="17"/>
        <v>30_5</v>
      </c>
      <c r="F70" s="36">
        <v>13.62</v>
      </c>
      <c r="G70" s="31"/>
      <c r="H70" s="31">
        <v>30</v>
      </c>
      <c r="I70" s="31">
        <v>6</v>
      </c>
      <c r="J70" s="31">
        <v>14</v>
      </c>
      <c r="K70" s="31">
        <f t="shared" si="0"/>
        <v>6</v>
      </c>
      <c r="L70" s="31" t="str">
        <f t="shared" si="1"/>
        <v>30_6</v>
      </c>
      <c r="M70" s="36">
        <v>14.56</v>
      </c>
      <c r="N70" s="15"/>
      <c r="O70" s="31">
        <v>30</v>
      </c>
      <c r="P70" s="31">
        <v>6</v>
      </c>
      <c r="Q70" s="31">
        <v>14</v>
      </c>
      <c r="R70" s="31">
        <f t="shared" si="2"/>
        <v>6</v>
      </c>
      <c r="S70" s="31" t="str">
        <f t="shared" si="3"/>
        <v>30_6</v>
      </c>
      <c r="T70" s="36">
        <v>14.99</v>
      </c>
      <c r="U70" s="15"/>
      <c r="V70" s="31">
        <v>30</v>
      </c>
      <c r="W70" s="31">
        <v>6</v>
      </c>
      <c r="X70" s="31">
        <v>14</v>
      </c>
      <c r="Y70" s="31">
        <f t="shared" si="4"/>
        <v>6</v>
      </c>
      <c r="Z70" s="31" t="str">
        <f t="shared" si="5"/>
        <v>30_6</v>
      </c>
      <c r="AA70" s="36">
        <v>15.48</v>
      </c>
      <c r="AB70" s="374"/>
      <c r="AC70" s="31">
        <v>30</v>
      </c>
      <c r="AD70" s="31">
        <v>6</v>
      </c>
      <c r="AE70" s="31">
        <v>14</v>
      </c>
      <c r="AF70" s="31">
        <f t="shared" si="6"/>
        <v>6</v>
      </c>
      <c r="AG70" s="31" t="str">
        <f t="shared" si="7"/>
        <v>30_6</v>
      </c>
      <c r="AH70" s="31">
        <v>15.94</v>
      </c>
      <c r="AI70" s="374"/>
      <c r="AJ70" s="31">
        <v>30</v>
      </c>
      <c r="AK70" s="31">
        <v>6</v>
      </c>
      <c r="AL70" s="31">
        <v>14</v>
      </c>
      <c r="AM70" s="31">
        <f t="shared" si="8"/>
        <v>6</v>
      </c>
      <c r="AN70" s="31" t="str">
        <f t="shared" si="9"/>
        <v>30_6</v>
      </c>
      <c r="AO70" s="31">
        <v>16.739999999999998</v>
      </c>
      <c r="AP70" s="373"/>
      <c r="AQ70" s="31">
        <v>30</v>
      </c>
      <c r="AR70" s="31">
        <v>6</v>
      </c>
      <c r="AS70" s="31">
        <v>14</v>
      </c>
      <c r="AT70" s="31">
        <f t="shared" si="10"/>
        <v>6</v>
      </c>
      <c r="AU70" s="31" t="str">
        <f t="shared" si="11"/>
        <v>30_6</v>
      </c>
      <c r="AV70" s="31">
        <v>17.22</v>
      </c>
      <c r="AW70" s="336"/>
      <c r="AX70" s="31">
        <v>30</v>
      </c>
      <c r="AY70" s="31">
        <v>6</v>
      </c>
      <c r="AZ70" s="31">
        <v>14</v>
      </c>
      <c r="BA70" s="31">
        <f t="shared" si="12"/>
        <v>6</v>
      </c>
      <c r="BB70" s="31" t="str">
        <f t="shared" si="13"/>
        <v>30_6</v>
      </c>
      <c r="BC70" s="31">
        <v>17.7</v>
      </c>
      <c r="BD70" s="31"/>
      <c r="BE70" s="31">
        <v>30</v>
      </c>
      <c r="BF70" s="31">
        <v>6</v>
      </c>
      <c r="BG70" s="31">
        <v>14</v>
      </c>
      <c r="BH70" s="31">
        <f t="shared" si="18"/>
        <v>6</v>
      </c>
      <c r="BI70" s="31" t="str">
        <f t="shared" si="19"/>
        <v>30_6</v>
      </c>
      <c r="BJ70" s="31">
        <v>18.920000000000002</v>
      </c>
      <c r="BK70" s="31"/>
      <c r="BL70" s="33">
        <v>30</v>
      </c>
      <c r="BM70" s="33">
        <v>6</v>
      </c>
      <c r="BN70" s="33">
        <v>14</v>
      </c>
      <c r="BO70" s="33">
        <v>6</v>
      </c>
      <c r="BP70" s="33" t="s">
        <v>458</v>
      </c>
      <c r="BQ70" s="31">
        <v>19.579999999999998</v>
      </c>
      <c r="BR70" s="31"/>
      <c r="BS70" s="31">
        <v>30</v>
      </c>
      <c r="BT70" s="31">
        <v>6</v>
      </c>
      <c r="BU70" s="31">
        <v>14</v>
      </c>
      <c r="BV70" s="31">
        <f t="shared" si="14"/>
        <v>6</v>
      </c>
      <c r="BW70" s="31" t="str">
        <f t="shared" si="15"/>
        <v>30_6</v>
      </c>
      <c r="BX70" s="33">
        <f t="shared" si="20"/>
        <v>17.7</v>
      </c>
      <c r="BY70" s="33">
        <f t="shared" si="21"/>
        <v>18.920000000000002</v>
      </c>
      <c r="BZ70" s="33">
        <f t="shared" si="22"/>
        <v>19.579999999999998</v>
      </c>
      <c r="CA70" s="322">
        <f t="shared" si="23"/>
        <v>18.310000000000002</v>
      </c>
      <c r="CB70" s="50"/>
      <c r="CC70" s="4"/>
      <c r="CD70" s="4"/>
      <c r="CE70" s="33"/>
      <c r="CF70" s="55"/>
      <c r="CG70" s="16"/>
    </row>
    <row r="71" spans="1:85" ht="10.5" x14ac:dyDescent="0.15">
      <c r="A71" s="31">
        <v>30</v>
      </c>
      <c r="B71" s="31">
        <v>6</v>
      </c>
      <c r="C71" s="31">
        <v>14</v>
      </c>
      <c r="D71" s="31">
        <f t="shared" si="16"/>
        <v>6</v>
      </c>
      <c r="E71" s="31" t="str">
        <f t="shared" si="17"/>
        <v>30_6</v>
      </c>
      <c r="F71" s="36">
        <v>14.06</v>
      </c>
      <c r="G71" s="31"/>
      <c r="H71" s="31">
        <v>30</v>
      </c>
      <c r="I71" s="31">
        <v>7</v>
      </c>
      <c r="J71" s="31">
        <v>15</v>
      </c>
      <c r="K71" s="31">
        <f t="shared" si="0"/>
        <v>7</v>
      </c>
      <c r="L71" s="31" t="str">
        <f t="shared" si="1"/>
        <v>30_7</v>
      </c>
      <c r="M71" s="36">
        <v>14.98</v>
      </c>
      <c r="N71" s="15"/>
      <c r="O71" s="31">
        <v>30</v>
      </c>
      <c r="P71" s="31">
        <v>7</v>
      </c>
      <c r="Q71" s="31">
        <v>15</v>
      </c>
      <c r="R71" s="31">
        <f t="shared" si="2"/>
        <v>7</v>
      </c>
      <c r="S71" s="31" t="str">
        <f t="shared" si="3"/>
        <v>30_7</v>
      </c>
      <c r="T71" s="36">
        <v>15.43</v>
      </c>
      <c r="U71" s="15"/>
      <c r="V71" s="31">
        <v>30</v>
      </c>
      <c r="W71" s="31">
        <v>7</v>
      </c>
      <c r="X71" s="31">
        <v>15</v>
      </c>
      <c r="Y71" s="31">
        <f t="shared" si="4"/>
        <v>7</v>
      </c>
      <c r="Z71" s="31" t="str">
        <f t="shared" si="5"/>
        <v>30_7</v>
      </c>
      <c r="AA71" s="36">
        <v>15.93</v>
      </c>
      <c r="AB71" s="374"/>
      <c r="AC71" s="31">
        <v>30</v>
      </c>
      <c r="AD71" s="31">
        <v>7</v>
      </c>
      <c r="AE71" s="31">
        <v>15</v>
      </c>
      <c r="AF71" s="31">
        <f t="shared" si="6"/>
        <v>7</v>
      </c>
      <c r="AG71" s="31" t="str">
        <f t="shared" si="7"/>
        <v>30_7</v>
      </c>
      <c r="AH71" s="31">
        <v>16.41</v>
      </c>
      <c r="AI71" s="374"/>
      <c r="AJ71" s="31">
        <v>30</v>
      </c>
      <c r="AK71" s="31">
        <v>7</v>
      </c>
      <c r="AL71" s="31">
        <v>15</v>
      </c>
      <c r="AM71" s="31">
        <f t="shared" si="8"/>
        <v>7</v>
      </c>
      <c r="AN71" s="31" t="str">
        <f t="shared" si="9"/>
        <v>30_7</v>
      </c>
      <c r="AO71" s="31">
        <v>17.23</v>
      </c>
      <c r="AP71" s="373"/>
      <c r="AQ71" s="31">
        <v>30</v>
      </c>
      <c r="AR71" s="31">
        <v>7</v>
      </c>
      <c r="AS71" s="31">
        <v>15</v>
      </c>
      <c r="AT71" s="31">
        <f t="shared" si="10"/>
        <v>7</v>
      </c>
      <c r="AU71" s="31" t="str">
        <f t="shared" si="11"/>
        <v>30_7</v>
      </c>
      <c r="AV71" s="31">
        <v>17.71</v>
      </c>
      <c r="AW71" s="336"/>
      <c r="AX71" s="31">
        <v>30</v>
      </c>
      <c r="AY71" s="31">
        <v>7</v>
      </c>
      <c r="AZ71" s="31">
        <v>15</v>
      </c>
      <c r="BA71" s="31">
        <f t="shared" si="12"/>
        <v>7</v>
      </c>
      <c r="BB71" s="31" t="str">
        <f t="shared" si="13"/>
        <v>30_7</v>
      </c>
      <c r="BC71" s="31">
        <v>18.190000000000001</v>
      </c>
      <c r="BD71" s="31"/>
      <c r="BE71" s="31">
        <v>30</v>
      </c>
      <c r="BF71" s="31">
        <v>7</v>
      </c>
      <c r="BG71" s="31">
        <v>15</v>
      </c>
      <c r="BH71" s="31">
        <f t="shared" si="18"/>
        <v>7</v>
      </c>
      <c r="BI71" s="31" t="str">
        <f t="shared" si="19"/>
        <v>30_7</v>
      </c>
      <c r="BJ71" s="31">
        <v>19.489999999999998</v>
      </c>
      <c r="BK71" s="31"/>
      <c r="BL71" s="33">
        <v>30</v>
      </c>
      <c r="BM71" s="33">
        <v>7</v>
      </c>
      <c r="BN71" s="33">
        <v>15</v>
      </c>
      <c r="BO71" s="33">
        <v>7</v>
      </c>
      <c r="BP71" s="33" t="s">
        <v>459</v>
      </c>
      <c r="BQ71" s="31">
        <v>20.170000000000002</v>
      </c>
      <c r="BR71" s="31"/>
      <c r="BS71" s="31">
        <v>30</v>
      </c>
      <c r="BT71" s="31">
        <v>7</v>
      </c>
      <c r="BU71" s="31">
        <v>15</v>
      </c>
      <c r="BV71" s="31">
        <f t="shared" si="14"/>
        <v>7</v>
      </c>
      <c r="BW71" s="31" t="str">
        <f t="shared" si="15"/>
        <v>30_7</v>
      </c>
      <c r="BX71" s="33">
        <f t="shared" si="20"/>
        <v>18.190000000000001</v>
      </c>
      <c r="BY71" s="33">
        <f t="shared" si="21"/>
        <v>19.489999999999998</v>
      </c>
      <c r="BZ71" s="33">
        <f t="shared" si="22"/>
        <v>20.170000000000002</v>
      </c>
      <c r="CA71" s="322">
        <f t="shared" si="23"/>
        <v>18.84</v>
      </c>
      <c r="CB71" s="50"/>
      <c r="CC71" s="4"/>
      <c r="CD71" s="4"/>
      <c r="CE71" s="33"/>
      <c r="CF71" s="55"/>
      <c r="CG71" s="16"/>
    </row>
    <row r="72" spans="1:85" ht="10.5" x14ac:dyDescent="0.15">
      <c r="A72" s="31">
        <v>30</v>
      </c>
      <c r="B72" s="31">
        <v>7</v>
      </c>
      <c r="C72" s="31">
        <v>15</v>
      </c>
      <c r="D72" s="31">
        <f t="shared" si="16"/>
        <v>7</v>
      </c>
      <c r="E72" s="31" t="str">
        <f t="shared" si="17"/>
        <v>30_7</v>
      </c>
      <c r="F72" s="36">
        <v>14.48</v>
      </c>
      <c r="G72" s="31"/>
      <c r="H72" s="31">
        <v>30</v>
      </c>
      <c r="I72" s="31">
        <v>8</v>
      </c>
      <c r="J72" s="31">
        <v>16</v>
      </c>
      <c r="K72" s="31">
        <f t="shared" si="0"/>
        <v>8</v>
      </c>
      <c r="L72" s="31" t="str">
        <f t="shared" si="1"/>
        <v>30_8</v>
      </c>
      <c r="M72" s="36">
        <v>15.46</v>
      </c>
      <c r="N72" s="15"/>
      <c r="O72" s="31">
        <v>30</v>
      </c>
      <c r="P72" s="31">
        <v>8</v>
      </c>
      <c r="Q72" s="31">
        <v>16</v>
      </c>
      <c r="R72" s="31">
        <f t="shared" si="2"/>
        <v>8</v>
      </c>
      <c r="S72" s="31" t="str">
        <f t="shared" si="3"/>
        <v>30_8</v>
      </c>
      <c r="T72" s="36">
        <v>15.93</v>
      </c>
      <c r="U72" s="15"/>
      <c r="V72" s="31">
        <v>30</v>
      </c>
      <c r="W72" s="31">
        <v>8</v>
      </c>
      <c r="X72" s="31">
        <v>16</v>
      </c>
      <c r="Y72" s="31">
        <f t="shared" si="4"/>
        <v>8</v>
      </c>
      <c r="Z72" s="31" t="str">
        <f t="shared" si="5"/>
        <v>30_8</v>
      </c>
      <c r="AA72" s="36">
        <v>16.440000000000001</v>
      </c>
      <c r="AB72" s="374"/>
      <c r="AC72" s="31">
        <v>30</v>
      </c>
      <c r="AD72" s="31">
        <v>8</v>
      </c>
      <c r="AE72" s="31">
        <v>16</v>
      </c>
      <c r="AF72" s="31">
        <f t="shared" si="6"/>
        <v>8</v>
      </c>
      <c r="AG72" s="31" t="str">
        <f t="shared" si="7"/>
        <v>30_8</v>
      </c>
      <c r="AH72" s="31">
        <v>16.940000000000001</v>
      </c>
      <c r="AI72" s="374"/>
      <c r="AJ72" s="31">
        <v>30</v>
      </c>
      <c r="AK72" s="31">
        <v>8</v>
      </c>
      <c r="AL72" s="31">
        <v>16</v>
      </c>
      <c r="AM72" s="31">
        <f t="shared" si="8"/>
        <v>8</v>
      </c>
      <c r="AN72" s="31" t="str">
        <f t="shared" si="9"/>
        <v>30_8</v>
      </c>
      <c r="AO72" s="31">
        <v>17.78</v>
      </c>
      <c r="AP72" s="373"/>
      <c r="AQ72" s="31">
        <v>30</v>
      </c>
      <c r="AR72" s="31">
        <v>8</v>
      </c>
      <c r="AS72" s="31">
        <v>16</v>
      </c>
      <c r="AT72" s="31">
        <f t="shared" si="10"/>
        <v>8</v>
      </c>
      <c r="AU72" s="31" t="str">
        <f t="shared" si="11"/>
        <v>30_8</v>
      </c>
      <c r="AV72" s="31">
        <v>18.260000000000002</v>
      </c>
      <c r="AW72" s="336"/>
      <c r="AX72" s="31">
        <v>30</v>
      </c>
      <c r="AY72" s="31">
        <v>8</v>
      </c>
      <c r="AZ72" s="31">
        <v>16</v>
      </c>
      <c r="BA72" s="31">
        <f t="shared" si="12"/>
        <v>8</v>
      </c>
      <c r="BB72" s="31" t="str">
        <f t="shared" si="13"/>
        <v>30_8</v>
      </c>
      <c r="BC72" s="31">
        <v>18.739999999999998</v>
      </c>
      <c r="BD72" s="31"/>
      <c r="BE72" s="31">
        <v>30</v>
      </c>
      <c r="BF72" s="31">
        <v>8</v>
      </c>
      <c r="BG72" s="31">
        <v>16</v>
      </c>
      <c r="BH72" s="31">
        <f t="shared" si="18"/>
        <v>8</v>
      </c>
      <c r="BI72" s="31" t="str">
        <f t="shared" si="19"/>
        <v>30_8</v>
      </c>
      <c r="BJ72" s="31">
        <v>19.96</v>
      </c>
      <c r="BK72" s="31"/>
      <c r="BL72" s="33">
        <v>30</v>
      </c>
      <c r="BM72" s="33">
        <v>8</v>
      </c>
      <c r="BN72" s="33">
        <v>16</v>
      </c>
      <c r="BO72" s="33">
        <v>8</v>
      </c>
      <c r="BP72" s="33" t="s">
        <v>460</v>
      </c>
      <c r="BQ72" s="31">
        <v>20.66</v>
      </c>
      <c r="BR72" s="31"/>
      <c r="BS72" s="31">
        <v>30</v>
      </c>
      <c r="BT72" s="31">
        <v>8</v>
      </c>
      <c r="BU72" s="31">
        <v>16</v>
      </c>
      <c r="BV72" s="31">
        <f t="shared" si="14"/>
        <v>8</v>
      </c>
      <c r="BW72" s="31" t="str">
        <f t="shared" si="15"/>
        <v>30_8</v>
      </c>
      <c r="BX72" s="33">
        <f t="shared" si="20"/>
        <v>18.739999999999998</v>
      </c>
      <c r="BY72" s="33">
        <f t="shared" si="21"/>
        <v>19.96</v>
      </c>
      <c r="BZ72" s="33">
        <f t="shared" si="22"/>
        <v>20.66</v>
      </c>
      <c r="CA72" s="322">
        <f t="shared" si="23"/>
        <v>19.350000000000001</v>
      </c>
      <c r="CB72" s="50"/>
      <c r="CC72" s="4"/>
      <c r="CD72" s="4"/>
      <c r="CE72" s="33"/>
      <c r="CF72" s="55"/>
      <c r="CG72" s="16"/>
    </row>
    <row r="73" spans="1:85" ht="10.5" x14ac:dyDescent="0.15">
      <c r="A73" s="31">
        <v>30</v>
      </c>
      <c r="B73" s="31">
        <v>8</v>
      </c>
      <c r="C73" s="31">
        <v>16</v>
      </c>
      <c r="D73" s="31">
        <f t="shared" si="16"/>
        <v>8</v>
      </c>
      <c r="E73" s="31" t="str">
        <f t="shared" si="17"/>
        <v>30_8</v>
      </c>
      <c r="F73" s="36">
        <v>14.94</v>
      </c>
      <c r="G73" s="31"/>
      <c r="H73" s="31">
        <v>30</v>
      </c>
      <c r="I73" s="31">
        <v>9</v>
      </c>
      <c r="J73" s="31">
        <v>17</v>
      </c>
      <c r="K73" s="31">
        <f t="shared" si="0"/>
        <v>9</v>
      </c>
      <c r="L73" s="31" t="str">
        <f t="shared" si="1"/>
        <v>30_9</v>
      </c>
      <c r="M73" s="36">
        <v>15.85</v>
      </c>
      <c r="N73" s="15"/>
      <c r="O73" s="31">
        <v>30</v>
      </c>
      <c r="P73" s="31">
        <v>9</v>
      </c>
      <c r="Q73" s="31">
        <v>17</v>
      </c>
      <c r="R73" s="31">
        <f t="shared" si="2"/>
        <v>9</v>
      </c>
      <c r="S73" s="31" t="str">
        <f t="shared" si="3"/>
        <v>30_9</v>
      </c>
      <c r="T73" s="36">
        <v>16.329999999999998</v>
      </c>
      <c r="U73" s="15"/>
      <c r="V73" s="31">
        <v>30</v>
      </c>
      <c r="W73" s="31">
        <v>9</v>
      </c>
      <c r="X73" s="31">
        <v>17</v>
      </c>
      <c r="Y73" s="31">
        <f t="shared" si="4"/>
        <v>9</v>
      </c>
      <c r="Z73" s="31" t="str">
        <f t="shared" si="5"/>
        <v>30_9</v>
      </c>
      <c r="AA73" s="36">
        <v>16.86</v>
      </c>
      <c r="AB73" s="374"/>
      <c r="AC73" s="31">
        <v>30</v>
      </c>
      <c r="AD73" s="31">
        <v>9</v>
      </c>
      <c r="AE73" s="31">
        <v>17</v>
      </c>
      <c r="AF73" s="31">
        <f t="shared" si="6"/>
        <v>9</v>
      </c>
      <c r="AG73" s="31" t="str">
        <f t="shared" si="7"/>
        <v>30_9</v>
      </c>
      <c r="AH73" s="31">
        <v>17.37</v>
      </c>
      <c r="AI73" s="374"/>
      <c r="AJ73" s="31">
        <v>30</v>
      </c>
      <c r="AK73" s="31">
        <v>9</v>
      </c>
      <c r="AL73" s="31">
        <v>17</v>
      </c>
      <c r="AM73" s="31">
        <f t="shared" si="8"/>
        <v>9</v>
      </c>
      <c r="AN73" s="31" t="str">
        <f t="shared" si="9"/>
        <v>30_9</v>
      </c>
      <c r="AO73" s="31">
        <v>18.239999999999998</v>
      </c>
      <c r="AP73" s="373"/>
      <c r="AQ73" s="31">
        <v>30</v>
      </c>
      <c r="AR73" s="31">
        <v>9</v>
      </c>
      <c r="AS73" s="31">
        <v>17</v>
      </c>
      <c r="AT73" s="31">
        <f t="shared" si="10"/>
        <v>9</v>
      </c>
      <c r="AU73" s="31" t="str">
        <f t="shared" si="11"/>
        <v>30_9</v>
      </c>
      <c r="AV73" s="31">
        <v>18.71</v>
      </c>
      <c r="AW73" s="336"/>
      <c r="AX73" s="31">
        <v>30</v>
      </c>
      <c r="AY73" s="31">
        <v>9</v>
      </c>
      <c r="AZ73" s="31">
        <v>17</v>
      </c>
      <c r="BA73" s="31">
        <f t="shared" si="12"/>
        <v>9</v>
      </c>
      <c r="BB73" s="31" t="str">
        <f t="shared" si="13"/>
        <v>30_9</v>
      </c>
      <c r="BC73" s="31">
        <v>19.190000000000001</v>
      </c>
      <c r="BD73" s="31"/>
      <c r="BE73" s="31">
        <v>30</v>
      </c>
      <c r="BF73" s="31">
        <v>9</v>
      </c>
      <c r="BG73" s="31">
        <v>17</v>
      </c>
      <c r="BH73" s="31">
        <f t="shared" si="18"/>
        <v>9</v>
      </c>
      <c r="BI73" s="31" t="str">
        <f t="shared" si="19"/>
        <v>30_9</v>
      </c>
      <c r="BJ73" s="31">
        <v>20.53</v>
      </c>
      <c r="BK73" s="31"/>
      <c r="BL73" s="33">
        <v>30</v>
      </c>
      <c r="BM73" s="33">
        <v>9</v>
      </c>
      <c r="BN73" s="33">
        <v>17</v>
      </c>
      <c r="BO73" s="33">
        <v>9</v>
      </c>
      <c r="BP73" s="33" t="s">
        <v>461</v>
      </c>
      <c r="BQ73" s="31">
        <v>21.25</v>
      </c>
      <c r="BR73" s="31"/>
      <c r="BS73" s="31">
        <v>30</v>
      </c>
      <c r="BT73" s="31">
        <v>9</v>
      </c>
      <c r="BU73" s="31">
        <v>17</v>
      </c>
      <c r="BV73" s="31">
        <f t="shared" si="14"/>
        <v>9</v>
      </c>
      <c r="BW73" s="31" t="str">
        <f t="shared" si="15"/>
        <v>30_9</v>
      </c>
      <c r="BX73" s="33">
        <f t="shared" si="20"/>
        <v>19.190000000000001</v>
      </c>
      <c r="BY73" s="33">
        <f t="shared" si="21"/>
        <v>20.53</v>
      </c>
      <c r="BZ73" s="33">
        <f t="shared" si="22"/>
        <v>21.25</v>
      </c>
      <c r="CA73" s="322">
        <f t="shared" si="23"/>
        <v>19.86</v>
      </c>
      <c r="CB73" s="50"/>
      <c r="CC73" s="4"/>
      <c r="CD73" s="4"/>
      <c r="CE73" s="33"/>
      <c r="CF73" s="55"/>
      <c r="CG73" s="16"/>
    </row>
    <row r="74" spans="1:85" ht="10.5" x14ac:dyDescent="0.15">
      <c r="A74" s="31">
        <v>30</v>
      </c>
      <c r="B74" s="31">
        <v>9</v>
      </c>
      <c r="C74" s="31">
        <v>17</v>
      </c>
      <c r="D74" s="31">
        <f t="shared" si="16"/>
        <v>9</v>
      </c>
      <c r="E74" s="31" t="str">
        <f t="shared" si="17"/>
        <v>30_9</v>
      </c>
      <c r="F74" s="36">
        <v>15.32</v>
      </c>
      <c r="G74" s="31"/>
      <c r="H74" s="31">
        <v>30</v>
      </c>
      <c r="I74" s="31">
        <v>10</v>
      </c>
      <c r="J74" s="31">
        <v>18</v>
      </c>
      <c r="K74" s="31">
        <f t="shared" si="0"/>
        <v>10</v>
      </c>
      <c r="L74" s="31" t="str">
        <f t="shared" si="1"/>
        <v>30_10</v>
      </c>
      <c r="M74" s="36">
        <v>16.329999999999998</v>
      </c>
      <c r="N74" s="15"/>
      <c r="O74" s="31">
        <v>30</v>
      </c>
      <c r="P74" s="31">
        <v>10</v>
      </c>
      <c r="Q74" s="31">
        <v>18</v>
      </c>
      <c r="R74" s="31">
        <f t="shared" si="2"/>
        <v>10</v>
      </c>
      <c r="S74" s="31" t="str">
        <f t="shared" si="3"/>
        <v>30_10</v>
      </c>
      <c r="T74" s="36">
        <v>16.82</v>
      </c>
      <c r="U74" s="15"/>
      <c r="V74" s="31">
        <v>30</v>
      </c>
      <c r="W74" s="31">
        <v>10</v>
      </c>
      <c r="X74" s="31">
        <v>18</v>
      </c>
      <c r="Y74" s="31">
        <f t="shared" si="4"/>
        <v>10</v>
      </c>
      <c r="Z74" s="31" t="str">
        <f t="shared" si="5"/>
        <v>30_10</v>
      </c>
      <c r="AA74" s="36">
        <v>17.36</v>
      </c>
      <c r="AB74" s="374"/>
      <c r="AC74" s="31">
        <v>30</v>
      </c>
      <c r="AD74" s="31">
        <v>10</v>
      </c>
      <c r="AE74" s="31">
        <v>18</v>
      </c>
      <c r="AF74" s="31">
        <f t="shared" si="6"/>
        <v>10</v>
      </c>
      <c r="AG74" s="31" t="str">
        <f t="shared" si="7"/>
        <v>30_10</v>
      </c>
      <c r="AH74" s="31">
        <v>17.88</v>
      </c>
      <c r="AI74" s="374"/>
      <c r="AJ74" s="31">
        <v>30</v>
      </c>
      <c r="AK74" s="31">
        <v>10</v>
      </c>
      <c r="AL74" s="31">
        <v>18</v>
      </c>
      <c r="AM74" s="31">
        <f t="shared" si="8"/>
        <v>10</v>
      </c>
      <c r="AN74" s="31" t="str">
        <f t="shared" si="9"/>
        <v>30_10</v>
      </c>
      <c r="AO74" s="31">
        <v>18.78</v>
      </c>
      <c r="AP74" s="373"/>
      <c r="AQ74" s="31">
        <v>30</v>
      </c>
      <c r="AR74" s="31">
        <v>10</v>
      </c>
      <c r="AS74" s="31">
        <v>18</v>
      </c>
      <c r="AT74" s="31">
        <f t="shared" si="10"/>
        <v>10</v>
      </c>
      <c r="AU74" s="31" t="str">
        <f t="shared" si="11"/>
        <v>30_10</v>
      </c>
      <c r="AV74" s="31">
        <v>19.260000000000002</v>
      </c>
      <c r="AW74" s="336"/>
      <c r="AX74" s="31">
        <v>30</v>
      </c>
      <c r="AY74" s="31">
        <v>10</v>
      </c>
      <c r="AZ74" s="31">
        <v>18</v>
      </c>
      <c r="BA74" s="31">
        <f t="shared" si="12"/>
        <v>10</v>
      </c>
      <c r="BB74" s="31" t="str">
        <f t="shared" si="13"/>
        <v>30_10</v>
      </c>
      <c r="BC74" s="31">
        <v>19.739999999999998</v>
      </c>
      <c r="BD74" s="31"/>
      <c r="BE74" s="31">
        <v>30</v>
      </c>
      <c r="BF74" s="31">
        <v>10</v>
      </c>
      <c r="BG74" s="31">
        <v>18</v>
      </c>
      <c r="BH74" s="31">
        <f t="shared" si="18"/>
        <v>10</v>
      </c>
      <c r="BI74" s="31" t="str">
        <f t="shared" si="19"/>
        <v>30_10</v>
      </c>
      <c r="BJ74" s="31">
        <v>21.05</v>
      </c>
      <c r="BK74" s="31"/>
      <c r="BL74" s="33">
        <v>30</v>
      </c>
      <c r="BM74" s="33">
        <v>10</v>
      </c>
      <c r="BN74" s="33">
        <v>18</v>
      </c>
      <c r="BO74" s="33">
        <v>10</v>
      </c>
      <c r="BP74" s="33" t="s">
        <v>462</v>
      </c>
      <c r="BQ74" s="31">
        <v>21.79</v>
      </c>
      <c r="BR74" s="31"/>
      <c r="BS74" s="31">
        <v>30</v>
      </c>
      <c r="BT74" s="31">
        <v>10</v>
      </c>
      <c r="BU74" s="31">
        <v>18</v>
      </c>
      <c r="BV74" s="31">
        <f t="shared" si="14"/>
        <v>10</v>
      </c>
      <c r="BW74" s="31" t="str">
        <f t="shared" si="15"/>
        <v>30_10</v>
      </c>
      <c r="BX74" s="33">
        <f t="shared" si="20"/>
        <v>19.739999999999998</v>
      </c>
      <c r="BY74" s="33">
        <f t="shared" si="21"/>
        <v>21.05</v>
      </c>
      <c r="BZ74" s="33">
        <f t="shared" si="22"/>
        <v>21.79</v>
      </c>
      <c r="CA74" s="322">
        <f t="shared" si="23"/>
        <v>20.395</v>
      </c>
      <c r="CB74" s="50"/>
      <c r="CC74" s="4"/>
      <c r="CD74" s="4"/>
      <c r="CE74" s="33"/>
      <c r="CF74" s="55"/>
      <c r="CG74" s="16"/>
    </row>
    <row r="75" spans="1:85" ht="10.5" x14ac:dyDescent="0.15">
      <c r="A75" s="31">
        <v>30</v>
      </c>
      <c r="B75" s="31">
        <v>10</v>
      </c>
      <c r="C75" s="31">
        <v>18</v>
      </c>
      <c r="D75" s="31">
        <f t="shared" si="16"/>
        <v>10</v>
      </c>
      <c r="E75" s="31" t="str">
        <f t="shared" si="17"/>
        <v>30_10</v>
      </c>
      <c r="F75" s="36">
        <v>15.77</v>
      </c>
      <c r="G75" s="31"/>
      <c r="H75" s="31">
        <v>35</v>
      </c>
      <c r="I75" s="31" t="s">
        <v>346</v>
      </c>
      <c r="J75" s="31">
        <v>8</v>
      </c>
      <c r="K75" s="31" t="str">
        <f t="shared" si="0"/>
        <v>Aanloopperiodiek_0</v>
      </c>
      <c r="L75" s="31" t="str">
        <f t="shared" si="1"/>
        <v>35_Aanloopperiodiek_0</v>
      </c>
      <c r="M75" s="36">
        <v>12.16</v>
      </c>
      <c r="N75" s="15"/>
      <c r="O75" s="31">
        <v>35</v>
      </c>
      <c r="P75" s="31" t="s">
        <v>346</v>
      </c>
      <c r="Q75" s="31">
        <v>8</v>
      </c>
      <c r="R75" s="31" t="str">
        <f t="shared" si="2"/>
        <v>Aanloopperiodiek_0</v>
      </c>
      <c r="S75" s="31" t="str">
        <f t="shared" si="3"/>
        <v>35_Aanloopperiodiek_0</v>
      </c>
      <c r="T75" s="36">
        <v>12.52</v>
      </c>
      <c r="U75" s="15"/>
      <c r="V75" s="31">
        <v>35</v>
      </c>
      <c r="W75" s="31" t="s">
        <v>346</v>
      </c>
      <c r="X75" s="31">
        <v>8</v>
      </c>
      <c r="Y75" s="31" t="str">
        <f t="shared" si="4"/>
        <v>Aanloopperiodiek_0</v>
      </c>
      <c r="Z75" s="31" t="str">
        <f t="shared" si="5"/>
        <v>35_Aanloopperiodiek_0</v>
      </c>
      <c r="AA75" s="36" t="s">
        <v>339</v>
      </c>
      <c r="AB75" s="374"/>
      <c r="AC75" s="31">
        <v>35</v>
      </c>
      <c r="AD75" s="31" t="s">
        <v>346</v>
      </c>
      <c r="AE75" s="31">
        <v>8</v>
      </c>
      <c r="AF75" s="31" t="str">
        <f t="shared" si="6"/>
        <v>Aanloopperiodiek_0</v>
      </c>
      <c r="AG75" s="31" t="str">
        <f t="shared" si="7"/>
        <v>35_Aanloopperiodiek_0</v>
      </c>
      <c r="AH75" s="31" t="s">
        <v>339</v>
      </c>
      <c r="AI75" s="374"/>
      <c r="AJ75" s="31">
        <v>35</v>
      </c>
      <c r="AK75" s="31" t="s">
        <v>346</v>
      </c>
      <c r="AL75" s="31">
        <v>8</v>
      </c>
      <c r="AM75" s="31" t="str">
        <f t="shared" si="8"/>
        <v>Aanloopperiodiek_0</v>
      </c>
      <c r="AN75" s="31" t="str">
        <f t="shared" si="9"/>
        <v>35_Aanloopperiodiek_0</v>
      </c>
      <c r="AO75" s="31" t="s">
        <v>339</v>
      </c>
      <c r="AP75" s="373"/>
      <c r="AQ75" s="31">
        <v>35</v>
      </c>
      <c r="AR75" s="31" t="s">
        <v>346</v>
      </c>
      <c r="AS75" s="31">
        <v>8</v>
      </c>
      <c r="AT75" s="31" t="str">
        <f t="shared" si="10"/>
        <v>Aanloopperiodiek_0</v>
      </c>
      <c r="AU75" s="31" t="str">
        <f t="shared" si="11"/>
        <v>35_Aanloopperiodiek_0</v>
      </c>
      <c r="AV75" s="31" t="s">
        <v>339</v>
      </c>
      <c r="AW75" s="336"/>
      <c r="AX75" s="31">
        <v>35</v>
      </c>
      <c r="AY75" s="31" t="s">
        <v>346</v>
      </c>
      <c r="AZ75" s="31">
        <v>8</v>
      </c>
      <c r="BA75" s="31" t="str">
        <f t="shared" si="12"/>
        <v>Aanloopperiodiek_0</v>
      </c>
      <c r="BB75" s="31" t="str">
        <f t="shared" si="13"/>
        <v>35_Aanloopperiodiek_0</v>
      </c>
      <c r="BC75" s="31" t="s">
        <v>339</v>
      </c>
      <c r="BD75" s="31"/>
      <c r="BE75" s="31">
        <v>35</v>
      </c>
      <c r="BF75" s="31" t="s">
        <v>346</v>
      </c>
      <c r="BG75" s="31">
        <v>8</v>
      </c>
      <c r="BH75" s="31" t="str">
        <f t="shared" si="18"/>
        <v>Aanloopperiodiek_0</v>
      </c>
      <c r="BI75" s="31" t="str">
        <f t="shared" si="19"/>
        <v>35_Aanloopperiodiek_0</v>
      </c>
      <c r="BJ75" s="31" t="s">
        <v>339</v>
      </c>
      <c r="BK75" s="31"/>
      <c r="BL75" s="31">
        <v>35</v>
      </c>
      <c r="BM75" s="31" t="s">
        <v>346</v>
      </c>
      <c r="BN75" s="31">
        <v>8</v>
      </c>
      <c r="BO75" s="31" t="s">
        <v>346</v>
      </c>
      <c r="BP75" s="31" t="s">
        <v>463</v>
      </c>
      <c r="BQ75" s="31" t="s">
        <v>339</v>
      </c>
      <c r="BR75" s="31"/>
      <c r="BS75" s="31">
        <v>35</v>
      </c>
      <c r="BT75" s="31" t="s">
        <v>346</v>
      </c>
      <c r="BU75" s="31">
        <v>8</v>
      </c>
      <c r="BV75" s="31" t="str">
        <f t="shared" si="14"/>
        <v>Aanloopperiodiek_0</v>
      </c>
      <c r="BW75" s="31" t="str">
        <f t="shared" si="15"/>
        <v>35_Aanloopperiodiek_0</v>
      </c>
      <c r="BX75" s="33" t="str">
        <f t="shared" si="20"/>
        <v>vervalt</v>
      </c>
      <c r="BY75" s="33" t="str">
        <f t="shared" si="21"/>
        <v>vervalt</v>
      </c>
      <c r="BZ75" s="33" t="str">
        <f t="shared" si="22"/>
        <v>vervalt</v>
      </c>
      <c r="CA75" s="322" t="str">
        <f t="shared" si="23"/>
        <v>vervalt</v>
      </c>
      <c r="CB75" s="4"/>
      <c r="CC75" s="4"/>
      <c r="CD75" s="4"/>
      <c r="CE75" s="33"/>
      <c r="CF75" s="55"/>
      <c r="CG75" s="16"/>
    </row>
    <row r="76" spans="1:85" ht="10.5" x14ac:dyDescent="0.15">
      <c r="A76" s="31">
        <v>35</v>
      </c>
      <c r="B76" s="31" t="s">
        <v>346</v>
      </c>
      <c r="C76" s="31">
        <v>8</v>
      </c>
      <c r="D76" s="31" t="str">
        <f t="shared" si="16"/>
        <v>Aanloopperiodiek_0</v>
      </c>
      <c r="E76" s="31" t="str">
        <f t="shared" si="17"/>
        <v>35_Aanloopperiodiek_0</v>
      </c>
      <c r="F76" s="36">
        <v>11.75</v>
      </c>
      <c r="G76" s="31"/>
      <c r="H76" s="31">
        <v>35</v>
      </c>
      <c r="I76" s="31" t="s">
        <v>347</v>
      </c>
      <c r="J76" s="31">
        <v>9</v>
      </c>
      <c r="K76" s="31" t="str">
        <f t="shared" si="0"/>
        <v>Aanloopperiodiek_1</v>
      </c>
      <c r="L76" s="31" t="str">
        <f t="shared" si="1"/>
        <v>35_Aanloopperiodiek_1</v>
      </c>
      <c r="M76" s="36">
        <v>12.48</v>
      </c>
      <c r="N76" s="15"/>
      <c r="O76" s="31">
        <v>35</v>
      </c>
      <c r="P76" s="31" t="s">
        <v>347</v>
      </c>
      <c r="Q76" s="31">
        <v>9</v>
      </c>
      <c r="R76" s="31" t="str">
        <f t="shared" si="2"/>
        <v>Aanloopperiodiek_1</v>
      </c>
      <c r="S76" s="31" t="str">
        <f t="shared" si="3"/>
        <v>35_Aanloopperiodiek_1</v>
      </c>
      <c r="T76" s="36">
        <v>12.86</v>
      </c>
      <c r="U76" s="15"/>
      <c r="V76" s="31">
        <v>35</v>
      </c>
      <c r="W76" s="31" t="s">
        <v>347</v>
      </c>
      <c r="X76" s="31">
        <v>9</v>
      </c>
      <c r="Y76" s="31" t="str">
        <f t="shared" si="4"/>
        <v>Aanloopperiodiek_1</v>
      </c>
      <c r="Z76" s="31" t="str">
        <f t="shared" si="5"/>
        <v>35_Aanloopperiodiek_1</v>
      </c>
      <c r="AA76" s="36" t="s">
        <v>339</v>
      </c>
      <c r="AB76" s="374"/>
      <c r="AC76" s="31">
        <v>35</v>
      </c>
      <c r="AD76" s="31" t="s">
        <v>347</v>
      </c>
      <c r="AE76" s="31">
        <v>9</v>
      </c>
      <c r="AF76" s="31" t="str">
        <f t="shared" si="6"/>
        <v>Aanloopperiodiek_1</v>
      </c>
      <c r="AG76" s="31" t="str">
        <f t="shared" si="7"/>
        <v>35_Aanloopperiodiek_1</v>
      </c>
      <c r="AH76" s="31" t="s">
        <v>339</v>
      </c>
      <c r="AI76" s="374"/>
      <c r="AJ76" s="31">
        <v>35</v>
      </c>
      <c r="AK76" s="31" t="s">
        <v>347</v>
      </c>
      <c r="AL76" s="31">
        <v>9</v>
      </c>
      <c r="AM76" s="31" t="str">
        <f t="shared" si="8"/>
        <v>Aanloopperiodiek_1</v>
      </c>
      <c r="AN76" s="31" t="str">
        <f t="shared" si="9"/>
        <v>35_Aanloopperiodiek_1</v>
      </c>
      <c r="AO76" s="31" t="s">
        <v>339</v>
      </c>
      <c r="AP76" s="373"/>
      <c r="AQ76" s="31">
        <v>35</v>
      </c>
      <c r="AR76" s="31" t="s">
        <v>347</v>
      </c>
      <c r="AS76" s="31">
        <v>9</v>
      </c>
      <c r="AT76" s="31" t="str">
        <f t="shared" si="10"/>
        <v>Aanloopperiodiek_1</v>
      </c>
      <c r="AU76" s="31" t="str">
        <f t="shared" si="11"/>
        <v>35_Aanloopperiodiek_1</v>
      </c>
      <c r="AV76" s="31" t="s">
        <v>339</v>
      </c>
      <c r="AW76" s="336"/>
      <c r="AX76" s="31">
        <v>35</v>
      </c>
      <c r="AY76" s="31" t="s">
        <v>347</v>
      </c>
      <c r="AZ76" s="31">
        <v>9</v>
      </c>
      <c r="BA76" s="31" t="str">
        <f t="shared" si="12"/>
        <v>Aanloopperiodiek_1</v>
      </c>
      <c r="BB76" s="31" t="str">
        <f t="shared" si="13"/>
        <v>35_Aanloopperiodiek_1</v>
      </c>
      <c r="BC76" s="31" t="s">
        <v>339</v>
      </c>
      <c r="BD76" s="31"/>
      <c r="BE76" s="31">
        <v>35</v>
      </c>
      <c r="BF76" s="31" t="s">
        <v>347</v>
      </c>
      <c r="BG76" s="31">
        <v>9</v>
      </c>
      <c r="BH76" s="31" t="str">
        <f t="shared" si="18"/>
        <v>Aanloopperiodiek_1</v>
      </c>
      <c r="BI76" s="31" t="str">
        <f t="shared" si="19"/>
        <v>35_Aanloopperiodiek_1</v>
      </c>
      <c r="BJ76" s="31" t="s">
        <v>339</v>
      </c>
      <c r="BK76" s="31"/>
      <c r="BL76" s="31">
        <v>35</v>
      </c>
      <c r="BM76" s="31" t="s">
        <v>347</v>
      </c>
      <c r="BN76" s="31">
        <v>9</v>
      </c>
      <c r="BO76" s="31" t="s">
        <v>347</v>
      </c>
      <c r="BP76" s="31" t="s">
        <v>464</v>
      </c>
      <c r="BQ76" s="31" t="s">
        <v>339</v>
      </c>
      <c r="BR76" s="31"/>
      <c r="BS76" s="31">
        <v>35</v>
      </c>
      <c r="BT76" s="31" t="s">
        <v>347</v>
      </c>
      <c r="BU76" s="31">
        <v>9</v>
      </c>
      <c r="BV76" s="31" t="str">
        <f t="shared" si="14"/>
        <v>Aanloopperiodiek_1</v>
      </c>
      <c r="BW76" s="31" t="str">
        <f t="shared" si="15"/>
        <v>35_Aanloopperiodiek_1</v>
      </c>
      <c r="BX76" s="33" t="str">
        <f t="shared" si="20"/>
        <v>vervalt</v>
      </c>
      <c r="BY76" s="33" t="str">
        <f t="shared" si="21"/>
        <v>vervalt</v>
      </c>
      <c r="BZ76" s="33" t="str">
        <f t="shared" si="22"/>
        <v>vervalt</v>
      </c>
      <c r="CA76" s="322" t="str">
        <f t="shared" si="23"/>
        <v>vervalt</v>
      </c>
      <c r="CB76" s="4"/>
      <c r="CC76" s="4"/>
      <c r="CD76" s="4"/>
      <c r="CE76" s="33"/>
      <c r="CF76" s="55"/>
      <c r="CG76" s="16"/>
    </row>
    <row r="77" spans="1:85" ht="10.5" x14ac:dyDescent="0.15">
      <c r="A77" s="31">
        <v>35</v>
      </c>
      <c r="B77" s="31" t="s">
        <v>347</v>
      </c>
      <c r="C77" s="31">
        <v>9</v>
      </c>
      <c r="D77" s="31" t="str">
        <f t="shared" si="16"/>
        <v>Aanloopperiodiek_1</v>
      </c>
      <c r="E77" s="31" t="str">
        <f t="shared" si="17"/>
        <v>35_Aanloopperiodiek_1</v>
      </c>
      <c r="F77" s="36">
        <v>12.06</v>
      </c>
      <c r="G77" s="31"/>
      <c r="H77" s="31">
        <v>35</v>
      </c>
      <c r="I77" s="31">
        <v>0</v>
      </c>
      <c r="J77" s="31">
        <v>10</v>
      </c>
      <c r="K77" s="31">
        <f t="shared" si="0"/>
        <v>0</v>
      </c>
      <c r="L77" s="31" t="str">
        <f t="shared" si="1"/>
        <v>35_0</v>
      </c>
      <c r="M77" s="36">
        <v>12.83</v>
      </c>
      <c r="N77" s="4"/>
      <c r="O77" s="31">
        <v>35</v>
      </c>
      <c r="P77" s="31">
        <v>0</v>
      </c>
      <c r="Q77" s="31">
        <v>10</v>
      </c>
      <c r="R77" s="31">
        <f t="shared" si="2"/>
        <v>0</v>
      </c>
      <c r="S77" s="31" t="str">
        <f t="shared" si="3"/>
        <v>35_0</v>
      </c>
      <c r="T77" s="36">
        <v>13.22</v>
      </c>
      <c r="U77" s="4"/>
      <c r="V77" s="31">
        <v>35</v>
      </c>
      <c r="W77" s="31" t="s">
        <v>348</v>
      </c>
      <c r="X77" s="31">
        <v>10</v>
      </c>
      <c r="Y77" s="31" t="str">
        <f t="shared" si="4"/>
        <v>zij-instroomperiodiek</v>
      </c>
      <c r="Z77" s="31" t="str">
        <f t="shared" si="5"/>
        <v>35_zij-instroomperiodiek</v>
      </c>
      <c r="AA77" s="36">
        <v>13.64</v>
      </c>
      <c r="AB77" s="374"/>
      <c r="AC77" s="31">
        <v>35</v>
      </c>
      <c r="AD77" s="31" t="s">
        <v>348</v>
      </c>
      <c r="AE77" s="31">
        <v>10</v>
      </c>
      <c r="AF77" s="31" t="str">
        <f t="shared" si="6"/>
        <v>zij-instroomperiodiek</v>
      </c>
      <c r="AG77" s="31" t="str">
        <f t="shared" si="7"/>
        <v>35_zij-instroomperiodiek</v>
      </c>
      <c r="AH77" s="31">
        <v>14.05</v>
      </c>
      <c r="AI77" s="374"/>
      <c r="AJ77" s="31">
        <v>35</v>
      </c>
      <c r="AK77" s="31" t="s">
        <v>348</v>
      </c>
      <c r="AL77" s="31">
        <v>10</v>
      </c>
      <c r="AM77" s="31" t="str">
        <f t="shared" si="8"/>
        <v>zij-instroomperiodiek</v>
      </c>
      <c r="AN77" s="31" t="str">
        <f t="shared" si="9"/>
        <v>35_zij-instroomperiodiek</v>
      </c>
      <c r="AO77" s="31">
        <v>14.85</v>
      </c>
      <c r="AP77" s="373"/>
      <c r="AQ77" s="31">
        <v>35</v>
      </c>
      <c r="AR77" s="31" t="s">
        <v>348</v>
      </c>
      <c r="AS77" s="31">
        <v>10</v>
      </c>
      <c r="AT77" s="31" t="str">
        <f t="shared" si="10"/>
        <v>zij-instroomperiodiek</v>
      </c>
      <c r="AU77" s="31" t="str">
        <f t="shared" si="11"/>
        <v>35_zij-instroomperiodiek</v>
      </c>
      <c r="AV77" s="31">
        <v>15.33</v>
      </c>
      <c r="AW77" s="336"/>
      <c r="AX77" s="31">
        <v>35</v>
      </c>
      <c r="AY77" s="31" t="s">
        <v>348</v>
      </c>
      <c r="AZ77" s="31">
        <v>10</v>
      </c>
      <c r="BA77" s="31" t="str">
        <f t="shared" si="12"/>
        <v>zij-instroomperiodiek</v>
      </c>
      <c r="BB77" s="31" t="str">
        <f t="shared" si="13"/>
        <v>35_zij-instroomperiodiek</v>
      </c>
      <c r="BC77" s="31">
        <v>15.81</v>
      </c>
      <c r="BD77" s="31"/>
      <c r="BE77" s="31">
        <v>35</v>
      </c>
      <c r="BF77" s="31" t="s">
        <v>348</v>
      </c>
      <c r="BG77" s="31">
        <v>10</v>
      </c>
      <c r="BH77" s="31" t="str">
        <f t="shared" si="18"/>
        <v>zij-instroomperiodiek</v>
      </c>
      <c r="BI77" s="31" t="str">
        <f t="shared" si="19"/>
        <v>35_zij-instroomperiodiek</v>
      </c>
      <c r="BJ77" s="31">
        <v>16.440000000000001</v>
      </c>
      <c r="BK77" s="31"/>
      <c r="BL77" s="31">
        <v>35</v>
      </c>
      <c r="BM77" s="31" t="s">
        <v>348</v>
      </c>
      <c r="BN77" s="31">
        <v>10</v>
      </c>
      <c r="BO77" s="31" t="s">
        <v>348</v>
      </c>
      <c r="BP77" s="31" t="s">
        <v>465</v>
      </c>
      <c r="BQ77" s="31">
        <v>17.02</v>
      </c>
      <c r="BR77" s="31"/>
      <c r="BS77" s="31">
        <v>35</v>
      </c>
      <c r="BT77" s="31" t="s">
        <v>348</v>
      </c>
      <c r="BU77" s="31">
        <v>10</v>
      </c>
      <c r="BV77" s="31" t="str">
        <f t="shared" si="14"/>
        <v>zij-instroomperiodiek</v>
      </c>
      <c r="BW77" s="31" t="str">
        <f t="shared" si="15"/>
        <v>35_zij-instroomperiodiek</v>
      </c>
      <c r="BX77" s="33">
        <f t="shared" si="20"/>
        <v>15.81</v>
      </c>
      <c r="BY77" s="33">
        <f t="shared" si="21"/>
        <v>16.440000000000001</v>
      </c>
      <c r="BZ77" s="33">
        <f t="shared" si="22"/>
        <v>17.02</v>
      </c>
      <c r="CA77" s="322">
        <f t="shared" si="23"/>
        <v>16.125</v>
      </c>
      <c r="CB77" s="4"/>
      <c r="CC77" s="4"/>
      <c r="CD77" s="4"/>
      <c r="CE77" s="4"/>
      <c r="CF77" s="5"/>
    </row>
    <row r="78" spans="1:85" ht="10.5" x14ac:dyDescent="0.15">
      <c r="A78" s="31">
        <v>35</v>
      </c>
      <c r="B78" s="31">
        <v>0</v>
      </c>
      <c r="C78" s="31">
        <v>10</v>
      </c>
      <c r="D78" s="31">
        <f t="shared" si="16"/>
        <v>0</v>
      </c>
      <c r="E78" s="31" t="str">
        <f t="shared" si="17"/>
        <v>35_0</v>
      </c>
      <c r="F78" s="36">
        <v>12.4</v>
      </c>
      <c r="G78" s="31"/>
      <c r="H78" s="31">
        <v>35</v>
      </c>
      <c r="I78" s="31">
        <v>1</v>
      </c>
      <c r="J78" s="31">
        <v>11</v>
      </c>
      <c r="K78" s="31">
        <f t="shared" si="0"/>
        <v>1</v>
      </c>
      <c r="L78" s="31" t="str">
        <f t="shared" si="1"/>
        <v>35_1</v>
      </c>
      <c r="M78" s="36">
        <v>13.22</v>
      </c>
      <c r="N78" s="17"/>
      <c r="O78" s="31">
        <v>35</v>
      </c>
      <c r="P78" s="31">
        <v>1</v>
      </c>
      <c r="Q78" s="31">
        <v>11</v>
      </c>
      <c r="R78" s="31">
        <f t="shared" si="2"/>
        <v>1</v>
      </c>
      <c r="S78" s="31" t="str">
        <f t="shared" si="3"/>
        <v>35_1</v>
      </c>
      <c r="T78" s="36">
        <v>13.62</v>
      </c>
      <c r="U78" s="17"/>
      <c r="V78" s="31">
        <v>35</v>
      </c>
      <c r="W78" s="31">
        <v>1</v>
      </c>
      <c r="X78" s="31">
        <v>11</v>
      </c>
      <c r="Y78" s="31">
        <f t="shared" si="4"/>
        <v>1</v>
      </c>
      <c r="Z78" s="31" t="str">
        <f t="shared" si="5"/>
        <v>35_1</v>
      </c>
      <c r="AA78" s="36">
        <v>14.06</v>
      </c>
      <c r="AB78" s="374"/>
      <c r="AC78" s="31">
        <v>35</v>
      </c>
      <c r="AD78" s="31">
        <v>1</v>
      </c>
      <c r="AE78" s="31">
        <v>11</v>
      </c>
      <c r="AF78" s="31">
        <f t="shared" si="6"/>
        <v>1</v>
      </c>
      <c r="AG78" s="31" t="str">
        <f t="shared" si="7"/>
        <v>35_1</v>
      </c>
      <c r="AH78" s="31">
        <v>14.48</v>
      </c>
      <c r="AI78" s="374"/>
      <c r="AJ78" s="31">
        <v>35</v>
      </c>
      <c r="AK78" s="31">
        <v>1</v>
      </c>
      <c r="AL78" s="31">
        <v>11</v>
      </c>
      <c r="AM78" s="31">
        <f t="shared" si="8"/>
        <v>1</v>
      </c>
      <c r="AN78" s="31" t="str">
        <f t="shared" si="9"/>
        <v>35_1</v>
      </c>
      <c r="AO78" s="31">
        <v>15.28</v>
      </c>
      <c r="AP78" s="373"/>
      <c r="AQ78" s="31">
        <v>35</v>
      </c>
      <c r="AR78" s="31">
        <v>1</v>
      </c>
      <c r="AS78" s="31">
        <v>11</v>
      </c>
      <c r="AT78" s="31">
        <f t="shared" si="10"/>
        <v>1</v>
      </c>
      <c r="AU78" s="31" t="str">
        <f t="shared" si="11"/>
        <v>35_1</v>
      </c>
      <c r="AV78" s="31">
        <v>15.76</v>
      </c>
      <c r="AW78" s="336"/>
      <c r="AX78" s="31">
        <v>35</v>
      </c>
      <c r="AY78" s="31">
        <v>1</v>
      </c>
      <c r="AZ78" s="31">
        <v>11</v>
      </c>
      <c r="BA78" s="31">
        <f t="shared" si="12"/>
        <v>1</v>
      </c>
      <c r="BB78" s="31" t="str">
        <f t="shared" si="13"/>
        <v>35_1</v>
      </c>
      <c r="BC78" s="31">
        <v>16.239999999999998</v>
      </c>
      <c r="BD78" s="31"/>
      <c r="BE78" s="31">
        <v>35</v>
      </c>
      <c r="BF78" s="31">
        <v>1</v>
      </c>
      <c r="BG78" s="31">
        <v>11</v>
      </c>
      <c r="BH78" s="31">
        <f t="shared" si="18"/>
        <v>1</v>
      </c>
      <c r="BI78" s="31" t="str">
        <f t="shared" si="19"/>
        <v>35_1</v>
      </c>
      <c r="BJ78" s="31">
        <v>16.89</v>
      </c>
      <c r="BK78" s="31"/>
      <c r="BL78" s="31">
        <v>35</v>
      </c>
      <c r="BM78" s="31">
        <v>1</v>
      </c>
      <c r="BN78" s="31">
        <v>11</v>
      </c>
      <c r="BO78" s="31">
        <v>1</v>
      </c>
      <c r="BP78" s="31" t="s">
        <v>466</v>
      </c>
      <c r="BQ78" s="31">
        <v>17.48</v>
      </c>
      <c r="BR78" s="31"/>
      <c r="BS78" s="31">
        <v>35</v>
      </c>
      <c r="BT78" s="31">
        <v>1</v>
      </c>
      <c r="BU78" s="31">
        <v>11</v>
      </c>
      <c r="BV78" s="31">
        <f t="shared" si="14"/>
        <v>1</v>
      </c>
      <c r="BW78" s="31" t="str">
        <f t="shared" si="15"/>
        <v>35_1</v>
      </c>
      <c r="BX78" s="33">
        <f t="shared" si="20"/>
        <v>16.239999999999998</v>
      </c>
      <c r="BY78" s="33">
        <f t="shared" si="21"/>
        <v>16.89</v>
      </c>
      <c r="BZ78" s="33">
        <f t="shared" si="22"/>
        <v>17.48</v>
      </c>
      <c r="CA78" s="322">
        <f t="shared" si="23"/>
        <v>16.564999999999998</v>
      </c>
      <c r="CB78" s="17"/>
      <c r="CC78" s="4"/>
      <c r="CD78" s="4"/>
      <c r="CE78" s="17"/>
      <c r="CF78" s="56"/>
      <c r="CG78" s="19"/>
    </row>
    <row r="79" spans="1:85" ht="10.5" x14ac:dyDescent="0.15">
      <c r="A79" s="31">
        <v>35</v>
      </c>
      <c r="B79" s="31">
        <v>1</v>
      </c>
      <c r="C79" s="31">
        <v>11</v>
      </c>
      <c r="D79" s="31">
        <f t="shared" si="16"/>
        <v>1</v>
      </c>
      <c r="E79" s="31" t="str">
        <f t="shared" si="17"/>
        <v>35_1</v>
      </c>
      <c r="F79" s="36">
        <v>12.78</v>
      </c>
      <c r="G79" s="31"/>
      <c r="H79" s="31">
        <v>35</v>
      </c>
      <c r="I79" s="31">
        <v>2</v>
      </c>
      <c r="J79" s="31">
        <v>12</v>
      </c>
      <c r="K79" s="31">
        <f t="shared" si="0"/>
        <v>2</v>
      </c>
      <c r="L79" s="31" t="str">
        <f t="shared" si="1"/>
        <v>35_2</v>
      </c>
      <c r="M79" s="36">
        <v>13.63</v>
      </c>
      <c r="N79" s="17"/>
      <c r="O79" s="31">
        <v>35</v>
      </c>
      <c r="P79" s="31">
        <v>2</v>
      </c>
      <c r="Q79" s="31">
        <v>12</v>
      </c>
      <c r="R79" s="31">
        <f t="shared" si="2"/>
        <v>2</v>
      </c>
      <c r="S79" s="31" t="str">
        <f t="shared" si="3"/>
        <v>35_2</v>
      </c>
      <c r="T79" s="36">
        <v>14.04</v>
      </c>
      <c r="U79" s="17"/>
      <c r="V79" s="31">
        <v>35</v>
      </c>
      <c r="W79" s="31">
        <v>2</v>
      </c>
      <c r="X79" s="31">
        <v>12</v>
      </c>
      <c r="Y79" s="31">
        <f t="shared" si="4"/>
        <v>2</v>
      </c>
      <c r="Z79" s="31" t="str">
        <f t="shared" si="5"/>
        <v>35_2</v>
      </c>
      <c r="AA79" s="36">
        <v>14.5</v>
      </c>
      <c r="AB79" s="374"/>
      <c r="AC79" s="31">
        <v>35</v>
      </c>
      <c r="AD79" s="31">
        <v>2</v>
      </c>
      <c r="AE79" s="31">
        <v>12</v>
      </c>
      <c r="AF79" s="31">
        <f t="shared" si="6"/>
        <v>2</v>
      </c>
      <c r="AG79" s="31" t="str">
        <f t="shared" si="7"/>
        <v>35_2</v>
      </c>
      <c r="AH79" s="31">
        <v>14.93</v>
      </c>
      <c r="AI79" s="374"/>
      <c r="AJ79" s="31">
        <v>35</v>
      </c>
      <c r="AK79" s="31">
        <v>2</v>
      </c>
      <c r="AL79" s="31">
        <v>12</v>
      </c>
      <c r="AM79" s="31">
        <f t="shared" si="8"/>
        <v>2</v>
      </c>
      <c r="AN79" s="31" t="str">
        <f t="shared" si="9"/>
        <v>35_2</v>
      </c>
      <c r="AO79" s="31">
        <v>15.73</v>
      </c>
      <c r="AP79" s="373"/>
      <c r="AQ79" s="31">
        <v>35</v>
      </c>
      <c r="AR79" s="31">
        <v>2</v>
      </c>
      <c r="AS79" s="31">
        <v>12</v>
      </c>
      <c r="AT79" s="31">
        <f t="shared" si="10"/>
        <v>2</v>
      </c>
      <c r="AU79" s="31" t="str">
        <f t="shared" si="11"/>
        <v>35_2</v>
      </c>
      <c r="AV79" s="31">
        <v>16.21</v>
      </c>
      <c r="AW79" s="336"/>
      <c r="AX79" s="31">
        <v>35</v>
      </c>
      <c r="AY79" s="31">
        <v>2</v>
      </c>
      <c r="AZ79" s="31">
        <v>12</v>
      </c>
      <c r="BA79" s="31">
        <f t="shared" si="12"/>
        <v>2</v>
      </c>
      <c r="BB79" s="31" t="str">
        <f t="shared" si="13"/>
        <v>35_2</v>
      </c>
      <c r="BC79" s="31">
        <v>16.690000000000001</v>
      </c>
      <c r="BD79" s="31"/>
      <c r="BE79" s="31">
        <v>35</v>
      </c>
      <c r="BF79" s="31">
        <v>2</v>
      </c>
      <c r="BG79" s="31">
        <v>12</v>
      </c>
      <c r="BH79" s="31">
        <f t="shared" si="18"/>
        <v>2</v>
      </c>
      <c r="BI79" s="31" t="str">
        <f t="shared" si="19"/>
        <v>35_2</v>
      </c>
      <c r="BJ79" s="31">
        <v>17.36</v>
      </c>
      <c r="BK79" s="31"/>
      <c r="BL79" s="31">
        <v>35</v>
      </c>
      <c r="BM79" s="31">
        <v>2</v>
      </c>
      <c r="BN79" s="31">
        <v>12</v>
      </c>
      <c r="BO79" s="31">
        <v>2</v>
      </c>
      <c r="BP79" s="31" t="s">
        <v>467</v>
      </c>
      <c r="BQ79" s="31">
        <v>17.96</v>
      </c>
      <c r="BR79" s="31"/>
      <c r="BS79" s="31">
        <v>35</v>
      </c>
      <c r="BT79" s="31">
        <v>2</v>
      </c>
      <c r="BU79" s="31">
        <v>12</v>
      </c>
      <c r="BV79" s="31">
        <f t="shared" si="14"/>
        <v>2</v>
      </c>
      <c r="BW79" s="31" t="str">
        <f t="shared" si="15"/>
        <v>35_2</v>
      </c>
      <c r="BX79" s="33">
        <f t="shared" si="20"/>
        <v>16.690000000000001</v>
      </c>
      <c r="BY79" s="33">
        <f t="shared" si="21"/>
        <v>17.36</v>
      </c>
      <c r="BZ79" s="33">
        <f t="shared" si="22"/>
        <v>17.96</v>
      </c>
      <c r="CA79" s="322">
        <f t="shared" si="23"/>
        <v>17.024999999999999</v>
      </c>
      <c r="CB79" s="17"/>
      <c r="CC79" s="53"/>
      <c r="CD79" s="53"/>
      <c r="CE79" s="17"/>
      <c r="CF79" s="56"/>
      <c r="CG79" s="19"/>
    </row>
    <row r="80" spans="1:85" ht="10.5" x14ac:dyDescent="0.15">
      <c r="A80" s="31">
        <v>35</v>
      </c>
      <c r="B80" s="31">
        <v>2</v>
      </c>
      <c r="C80" s="31">
        <v>12</v>
      </c>
      <c r="D80" s="31">
        <f t="shared" si="16"/>
        <v>2</v>
      </c>
      <c r="E80" s="31" t="str">
        <f t="shared" si="17"/>
        <v>35_2</v>
      </c>
      <c r="F80" s="36">
        <v>13.17</v>
      </c>
      <c r="G80" s="31"/>
      <c r="H80" s="31">
        <v>35</v>
      </c>
      <c r="I80" s="31">
        <v>3</v>
      </c>
      <c r="J80" s="31">
        <v>13</v>
      </c>
      <c r="K80" s="31">
        <f t="shared" si="0"/>
        <v>3</v>
      </c>
      <c r="L80" s="31" t="str">
        <f t="shared" si="1"/>
        <v>35_3</v>
      </c>
      <c r="M80" s="36">
        <v>14.09</v>
      </c>
      <c r="N80" s="15"/>
      <c r="O80" s="31">
        <v>35</v>
      </c>
      <c r="P80" s="31">
        <v>3</v>
      </c>
      <c r="Q80" s="31">
        <v>13</v>
      </c>
      <c r="R80" s="31">
        <f t="shared" si="2"/>
        <v>3</v>
      </c>
      <c r="S80" s="31" t="str">
        <f t="shared" si="3"/>
        <v>35_3</v>
      </c>
      <c r="T80" s="36">
        <v>14.52</v>
      </c>
      <c r="U80" s="15"/>
      <c r="V80" s="31">
        <v>35</v>
      </c>
      <c r="W80" s="31">
        <v>3</v>
      </c>
      <c r="X80" s="31">
        <v>13</v>
      </c>
      <c r="Y80" s="31">
        <f t="shared" si="4"/>
        <v>3</v>
      </c>
      <c r="Z80" s="31" t="str">
        <f t="shared" si="5"/>
        <v>35_3</v>
      </c>
      <c r="AA80" s="36">
        <v>14.99</v>
      </c>
      <c r="AB80" s="374"/>
      <c r="AC80" s="31">
        <v>35</v>
      </c>
      <c r="AD80" s="31">
        <v>3</v>
      </c>
      <c r="AE80" s="31">
        <v>13</v>
      </c>
      <c r="AF80" s="31">
        <f t="shared" si="6"/>
        <v>3</v>
      </c>
      <c r="AG80" s="31" t="str">
        <f t="shared" si="7"/>
        <v>35_3</v>
      </c>
      <c r="AH80" s="31">
        <v>15.44</v>
      </c>
      <c r="AI80" s="374"/>
      <c r="AJ80" s="31">
        <v>35</v>
      </c>
      <c r="AK80" s="31">
        <v>3</v>
      </c>
      <c r="AL80" s="31">
        <v>13</v>
      </c>
      <c r="AM80" s="31">
        <f t="shared" si="8"/>
        <v>3</v>
      </c>
      <c r="AN80" s="31" t="str">
        <f t="shared" si="9"/>
        <v>35_3</v>
      </c>
      <c r="AO80" s="31">
        <v>16.239999999999998</v>
      </c>
      <c r="AP80" s="373"/>
      <c r="AQ80" s="31">
        <v>35</v>
      </c>
      <c r="AR80" s="31">
        <v>3</v>
      </c>
      <c r="AS80" s="31">
        <v>13</v>
      </c>
      <c r="AT80" s="31">
        <f t="shared" si="10"/>
        <v>3</v>
      </c>
      <c r="AU80" s="31" t="str">
        <f t="shared" si="11"/>
        <v>35_3</v>
      </c>
      <c r="AV80" s="31">
        <v>16.72</v>
      </c>
      <c r="AW80" s="336"/>
      <c r="AX80" s="31">
        <v>35</v>
      </c>
      <c r="AY80" s="31">
        <v>3</v>
      </c>
      <c r="AZ80" s="31">
        <v>13</v>
      </c>
      <c r="BA80" s="31">
        <f t="shared" si="12"/>
        <v>3</v>
      </c>
      <c r="BB80" s="31" t="str">
        <f t="shared" si="13"/>
        <v>35_3</v>
      </c>
      <c r="BC80" s="31">
        <v>17.2</v>
      </c>
      <c r="BD80" s="31"/>
      <c r="BE80" s="31">
        <v>35</v>
      </c>
      <c r="BF80" s="31">
        <v>3</v>
      </c>
      <c r="BG80" s="31">
        <v>13</v>
      </c>
      <c r="BH80" s="31">
        <f t="shared" si="18"/>
        <v>3</v>
      </c>
      <c r="BI80" s="31" t="str">
        <f t="shared" si="19"/>
        <v>35_3</v>
      </c>
      <c r="BJ80" s="31">
        <v>17.88</v>
      </c>
      <c r="BK80" s="31"/>
      <c r="BL80" s="31">
        <v>35</v>
      </c>
      <c r="BM80" s="31">
        <v>3</v>
      </c>
      <c r="BN80" s="31">
        <v>13</v>
      </c>
      <c r="BO80" s="31">
        <v>3</v>
      </c>
      <c r="BP80" s="31" t="s">
        <v>468</v>
      </c>
      <c r="BQ80" s="31">
        <v>18.510000000000002</v>
      </c>
      <c r="BR80" s="31"/>
      <c r="BS80" s="31">
        <v>35</v>
      </c>
      <c r="BT80" s="31">
        <v>3</v>
      </c>
      <c r="BU80" s="31">
        <v>13</v>
      </c>
      <c r="BV80" s="31">
        <f t="shared" si="14"/>
        <v>3</v>
      </c>
      <c r="BW80" s="31" t="str">
        <f t="shared" si="15"/>
        <v>35_3</v>
      </c>
      <c r="BX80" s="33">
        <f t="shared" si="20"/>
        <v>17.2</v>
      </c>
      <c r="BY80" s="33">
        <f t="shared" si="21"/>
        <v>17.88</v>
      </c>
      <c r="BZ80" s="33">
        <f t="shared" si="22"/>
        <v>18.510000000000002</v>
      </c>
      <c r="CA80" s="322">
        <f t="shared" si="23"/>
        <v>17.54</v>
      </c>
      <c r="CB80" s="50"/>
      <c r="CC80" s="4"/>
      <c r="CD80" s="4"/>
      <c r="CE80" s="3"/>
      <c r="CF80" s="55"/>
      <c r="CG80" s="16"/>
    </row>
    <row r="81" spans="1:85" ht="10.5" x14ac:dyDescent="0.15">
      <c r="A81" s="31">
        <v>35</v>
      </c>
      <c r="B81" s="31">
        <v>3</v>
      </c>
      <c r="C81" s="31">
        <v>13</v>
      </c>
      <c r="D81" s="31">
        <f t="shared" si="16"/>
        <v>3</v>
      </c>
      <c r="E81" s="31" t="str">
        <f t="shared" si="17"/>
        <v>35_3</v>
      </c>
      <c r="F81" s="36">
        <v>13.62</v>
      </c>
      <c r="G81" s="31"/>
      <c r="H81" s="31">
        <v>35</v>
      </c>
      <c r="I81" s="31">
        <v>4</v>
      </c>
      <c r="J81" s="31">
        <v>14</v>
      </c>
      <c r="K81" s="31">
        <f t="shared" ref="K81:K144" si="24">I81</f>
        <v>4</v>
      </c>
      <c r="L81" s="31" t="str">
        <f t="shared" ref="L81:L144" si="25">H81&amp;"_"&amp;K81</f>
        <v>35_4</v>
      </c>
      <c r="M81" s="36">
        <v>14.56</v>
      </c>
      <c r="N81" s="15"/>
      <c r="O81" s="31">
        <v>35</v>
      </c>
      <c r="P81" s="31">
        <v>4</v>
      </c>
      <c r="Q81" s="31">
        <v>14</v>
      </c>
      <c r="R81" s="31">
        <f t="shared" ref="R81:R101" si="26">P81</f>
        <v>4</v>
      </c>
      <c r="S81" s="31" t="str">
        <f t="shared" ref="S81:S101" si="27">O81&amp;"_"&amp;R81</f>
        <v>35_4</v>
      </c>
      <c r="T81" s="36">
        <v>14.99</v>
      </c>
      <c r="U81" s="15"/>
      <c r="V81" s="31">
        <v>35</v>
      </c>
      <c r="W81" s="31">
        <v>4</v>
      </c>
      <c r="X81" s="31">
        <v>14</v>
      </c>
      <c r="Y81" s="31">
        <f t="shared" ref="Y81:Y145" si="28">W81</f>
        <v>4</v>
      </c>
      <c r="Z81" s="31" t="str">
        <f t="shared" ref="Z81:Z144" si="29">V81&amp;"_"&amp;Y81</f>
        <v>35_4</v>
      </c>
      <c r="AA81" s="36">
        <v>15.48</v>
      </c>
      <c r="AB81" s="374"/>
      <c r="AC81" s="31">
        <v>35</v>
      </c>
      <c r="AD81" s="31">
        <v>4</v>
      </c>
      <c r="AE81" s="31">
        <v>14</v>
      </c>
      <c r="AF81" s="31">
        <f t="shared" ref="AF81:AF145" si="30">AD81</f>
        <v>4</v>
      </c>
      <c r="AG81" s="31" t="str">
        <f t="shared" ref="AG81:AG144" si="31">AC81&amp;"_"&amp;AF81</f>
        <v>35_4</v>
      </c>
      <c r="AH81" s="31">
        <v>15.94</v>
      </c>
      <c r="AI81" s="374"/>
      <c r="AJ81" s="31">
        <v>35</v>
      </c>
      <c r="AK81" s="31">
        <v>4</v>
      </c>
      <c r="AL81" s="31">
        <v>14</v>
      </c>
      <c r="AM81" s="31">
        <f t="shared" ref="AM81:AM145" si="32">AK81</f>
        <v>4</v>
      </c>
      <c r="AN81" s="31" t="str">
        <f t="shared" ref="AN81:AN144" si="33">AJ81&amp;"_"&amp;AM81</f>
        <v>35_4</v>
      </c>
      <c r="AO81" s="31">
        <v>16.739999999999998</v>
      </c>
      <c r="AP81" s="373"/>
      <c r="AQ81" s="31">
        <v>35</v>
      </c>
      <c r="AR81" s="31">
        <v>4</v>
      </c>
      <c r="AS81" s="31">
        <v>14</v>
      </c>
      <c r="AT81" s="31">
        <f t="shared" ref="AT81:AT145" si="34">AR81</f>
        <v>4</v>
      </c>
      <c r="AU81" s="31" t="str">
        <f t="shared" ref="AU81:AU144" si="35">AQ81&amp;"_"&amp;AT81</f>
        <v>35_4</v>
      </c>
      <c r="AV81" s="31">
        <v>17.22</v>
      </c>
      <c r="AW81" s="336"/>
      <c r="AX81" s="31">
        <v>35</v>
      </c>
      <c r="AY81" s="31">
        <v>4</v>
      </c>
      <c r="AZ81" s="31">
        <v>14</v>
      </c>
      <c r="BA81" s="31">
        <f t="shared" ref="BA81:BA145" si="36">AY81</f>
        <v>4</v>
      </c>
      <c r="BB81" s="31" t="str">
        <f t="shared" ref="BB81:BB144" si="37">AX81&amp;"_"&amp;BA81</f>
        <v>35_4</v>
      </c>
      <c r="BC81" s="31">
        <v>17.7</v>
      </c>
      <c r="BD81" s="31"/>
      <c r="BE81" s="31">
        <v>35</v>
      </c>
      <c r="BF81" s="31">
        <v>4</v>
      </c>
      <c r="BG81" s="31">
        <v>14</v>
      </c>
      <c r="BH81" s="31">
        <f t="shared" si="18"/>
        <v>4</v>
      </c>
      <c r="BI81" s="31" t="str">
        <f t="shared" si="19"/>
        <v>35_4</v>
      </c>
      <c r="BJ81" s="31">
        <v>18.41</v>
      </c>
      <c r="BK81" s="31"/>
      <c r="BL81" s="31">
        <v>35</v>
      </c>
      <c r="BM81" s="31">
        <v>4</v>
      </c>
      <c r="BN81" s="31">
        <v>14</v>
      </c>
      <c r="BO81" s="31">
        <v>4</v>
      </c>
      <c r="BP81" s="31" t="s">
        <v>469</v>
      </c>
      <c r="BQ81" s="31">
        <v>19.05</v>
      </c>
      <c r="BR81" s="31"/>
      <c r="BS81" s="31">
        <v>35</v>
      </c>
      <c r="BT81" s="31">
        <v>4</v>
      </c>
      <c r="BU81" s="31">
        <v>14</v>
      </c>
      <c r="BV81" s="31">
        <f t="shared" ref="BV81:BV145" si="38">BT81</f>
        <v>4</v>
      </c>
      <c r="BW81" s="31" t="str">
        <f t="shared" ref="BW81:BW144" si="39">BS81&amp;"_"&amp;BV81</f>
        <v>35_4</v>
      </c>
      <c r="BX81" s="33">
        <f t="shared" si="20"/>
        <v>17.7</v>
      </c>
      <c r="BY81" s="33">
        <f t="shared" si="21"/>
        <v>18.41</v>
      </c>
      <c r="BZ81" s="33">
        <f t="shared" si="22"/>
        <v>19.05</v>
      </c>
      <c r="CA81" s="322">
        <f t="shared" si="23"/>
        <v>18.055</v>
      </c>
      <c r="CB81" s="50"/>
      <c r="CC81" s="4"/>
      <c r="CD81" s="4"/>
      <c r="CE81" s="3"/>
      <c r="CF81" s="55"/>
      <c r="CG81" s="16"/>
    </row>
    <row r="82" spans="1:85" ht="10.5" x14ac:dyDescent="0.15">
      <c r="A82" s="31">
        <v>35</v>
      </c>
      <c r="B82" s="31">
        <v>4</v>
      </c>
      <c r="C82" s="31">
        <v>14</v>
      </c>
      <c r="D82" s="31">
        <f t="shared" ref="D82:D145" si="40">B82</f>
        <v>4</v>
      </c>
      <c r="E82" s="31" t="str">
        <f t="shared" ref="E82:E145" si="41">A82&amp;"_"&amp;D82</f>
        <v>35_4</v>
      </c>
      <c r="F82" s="36">
        <v>14.06</v>
      </c>
      <c r="G82" s="31"/>
      <c r="H82" s="31">
        <v>35</v>
      </c>
      <c r="I82" s="31">
        <v>5</v>
      </c>
      <c r="J82" s="31">
        <v>15</v>
      </c>
      <c r="K82" s="31">
        <f t="shared" si="24"/>
        <v>5</v>
      </c>
      <c r="L82" s="31" t="str">
        <f t="shared" si="25"/>
        <v>35_5</v>
      </c>
      <c r="M82" s="36">
        <v>14.98</v>
      </c>
      <c r="N82" s="15"/>
      <c r="O82" s="31">
        <v>35</v>
      </c>
      <c r="P82" s="31">
        <v>5</v>
      </c>
      <c r="Q82" s="31">
        <v>15</v>
      </c>
      <c r="R82" s="31">
        <f t="shared" si="26"/>
        <v>5</v>
      </c>
      <c r="S82" s="31" t="str">
        <f t="shared" si="27"/>
        <v>35_5</v>
      </c>
      <c r="T82" s="36">
        <v>15.43</v>
      </c>
      <c r="U82" s="15"/>
      <c r="V82" s="31">
        <v>35</v>
      </c>
      <c r="W82" s="31">
        <v>5</v>
      </c>
      <c r="X82" s="31">
        <v>15</v>
      </c>
      <c r="Y82" s="31">
        <f t="shared" si="28"/>
        <v>5</v>
      </c>
      <c r="Z82" s="31" t="str">
        <f t="shared" si="29"/>
        <v>35_5</v>
      </c>
      <c r="AA82" s="36">
        <v>15.93</v>
      </c>
      <c r="AB82" s="374"/>
      <c r="AC82" s="31">
        <v>35</v>
      </c>
      <c r="AD82" s="31">
        <v>5</v>
      </c>
      <c r="AE82" s="31">
        <v>15</v>
      </c>
      <c r="AF82" s="31">
        <f t="shared" si="30"/>
        <v>5</v>
      </c>
      <c r="AG82" s="31" t="str">
        <f t="shared" si="31"/>
        <v>35_5</v>
      </c>
      <c r="AH82" s="31">
        <v>16.41</v>
      </c>
      <c r="AI82" s="374"/>
      <c r="AJ82" s="31">
        <v>35</v>
      </c>
      <c r="AK82" s="31">
        <v>5</v>
      </c>
      <c r="AL82" s="31">
        <v>15</v>
      </c>
      <c r="AM82" s="31">
        <f t="shared" si="32"/>
        <v>5</v>
      </c>
      <c r="AN82" s="31" t="str">
        <f t="shared" si="33"/>
        <v>35_5</v>
      </c>
      <c r="AO82" s="31">
        <v>17.23</v>
      </c>
      <c r="AP82" s="373"/>
      <c r="AQ82" s="31">
        <v>35</v>
      </c>
      <c r="AR82" s="31">
        <v>5</v>
      </c>
      <c r="AS82" s="31">
        <v>15</v>
      </c>
      <c r="AT82" s="31">
        <f t="shared" si="34"/>
        <v>5</v>
      </c>
      <c r="AU82" s="31" t="str">
        <f t="shared" si="35"/>
        <v>35_5</v>
      </c>
      <c r="AV82" s="31">
        <v>17.71</v>
      </c>
      <c r="AW82" s="336"/>
      <c r="AX82" s="31">
        <v>35</v>
      </c>
      <c r="AY82" s="31">
        <v>5</v>
      </c>
      <c r="AZ82" s="31">
        <v>15</v>
      </c>
      <c r="BA82" s="31">
        <f t="shared" si="36"/>
        <v>5</v>
      </c>
      <c r="BB82" s="31" t="str">
        <f t="shared" si="37"/>
        <v>35_5</v>
      </c>
      <c r="BC82" s="31">
        <v>18.190000000000001</v>
      </c>
      <c r="BD82" s="31"/>
      <c r="BE82" s="31">
        <v>35</v>
      </c>
      <c r="BF82" s="31">
        <v>5</v>
      </c>
      <c r="BG82" s="31">
        <v>15</v>
      </c>
      <c r="BH82" s="31">
        <f t="shared" ref="BH82:BH145" si="42">BF82</f>
        <v>5</v>
      </c>
      <c r="BI82" s="31" t="str">
        <f t="shared" ref="BI82:BI145" si="43">BE82&amp;"_"&amp;BH82</f>
        <v>35_5</v>
      </c>
      <c r="BJ82" s="31">
        <v>18.920000000000002</v>
      </c>
      <c r="BK82" s="31"/>
      <c r="BL82" s="31">
        <v>35</v>
      </c>
      <c r="BM82" s="31">
        <v>5</v>
      </c>
      <c r="BN82" s="31">
        <v>15</v>
      </c>
      <c r="BO82" s="31">
        <v>5</v>
      </c>
      <c r="BP82" s="31" t="s">
        <v>470</v>
      </c>
      <c r="BQ82" s="31">
        <v>19.579999999999998</v>
      </c>
      <c r="BR82" s="31"/>
      <c r="BS82" s="31">
        <v>35</v>
      </c>
      <c r="BT82" s="31">
        <v>5</v>
      </c>
      <c r="BU82" s="31">
        <v>15</v>
      </c>
      <c r="BV82" s="31">
        <f t="shared" si="38"/>
        <v>5</v>
      </c>
      <c r="BW82" s="31" t="str">
        <f t="shared" si="39"/>
        <v>35_5</v>
      </c>
      <c r="BX82" s="33">
        <f t="shared" ref="BX82:BX145" si="44">INDEX($BC$17:$BC$237,MATCH(BW82,$BB$17:$BB$237,0))</f>
        <v>18.190000000000001</v>
      </c>
      <c r="BY82" s="33">
        <f t="shared" ref="BY82:BY145" si="45">INDEX($BJ$17:$BJ$237,MATCH(BW82,$BI$17:$BI$237,0))</f>
        <v>18.920000000000002</v>
      </c>
      <c r="BZ82" s="33">
        <f t="shared" ref="BZ82:BZ145" si="46">INDEX($BQ$17:$BQ$237,MATCH(BW82,$BP$17:$BP$237,0))</f>
        <v>19.579999999999998</v>
      </c>
      <c r="CA82" s="322">
        <f t="shared" ref="CA82:CA145" si="47">IFERROR($D$6*BX82+$D$7*BY82+$D$8*BZ82,"vervalt")</f>
        <v>18.555</v>
      </c>
      <c r="CB82" s="50"/>
      <c r="CC82" s="4"/>
      <c r="CD82" s="4"/>
      <c r="CE82" s="33"/>
      <c r="CF82" s="55"/>
      <c r="CG82" s="16"/>
    </row>
    <row r="83" spans="1:85" ht="10.5" x14ac:dyDescent="0.15">
      <c r="A83" s="31">
        <v>35</v>
      </c>
      <c r="B83" s="31">
        <v>5</v>
      </c>
      <c r="C83" s="31">
        <v>15</v>
      </c>
      <c r="D83" s="31">
        <f t="shared" si="40"/>
        <v>5</v>
      </c>
      <c r="E83" s="31" t="str">
        <f t="shared" si="41"/>
        <v>35_5</v>
      </c>
      <c r="F83" s="36">
        <v>14.48</v>
      </c>
      <c r="G83" s="31"/>
      <c r="H83" s="31">
        <v>35</v>
      </c>
      <c r="I83" s="31">
        <v>6</v>
      </c>
      <c r="J83" s="31">
        <v>16</v>
      </c>
      <c r="K83" s="31">
        <f t="shared" si="24"/>
        <v>6</v>
      </c>
      <c r="L83" s="31" t="str">
        <f t="shared" si="25"/>
        <v>35_6</v>
      </c>
      <c r="M83" s="36">
        <v>15.46</v>
      </c>
      <c r="N83" s="15"/>
      <c r="O83" s="31">
        <v>35</v>
      </c>
      <c r="P83" s="31">
        <v>6</v>
      </c>
      <c r="Q83" s="31">
        <v>16</v>
      </c>
      <c r="R83" s="31">
        <f t="shared" si="26"/>
        <v>6</v>
      </c>
      <c r="S83" s="31" t="str">
        <f t="shared" si="27"/>
        <v>35_6</v>
      </c>
      <c r="T83" s="36">
        <v>15.93</v>
      </c>
      <c r="U83" s="15"/>
      <c r="V83" s="31">
        <v>35</v>
      </c>
      <c r="W83" s="31">
        <v>6</v>
      </c>
      <c r="X83" s="31">
        <v>16</v>
      </c>
      <c r="Y83" s="31">
        <f t="shared" si="28"/>
        <v>6</v>
      </c>
      <c r="Z83" s="31" t="str">
        <f t="shared" si="29"/>
        <v>35_6</v>
      </c>
      <c r="AA83" s="36">
        <v>16.440000000000001</v>
      </c>
      <c r="AB83" s="374"/>
      <c r="AC83" s="31">
        <v>35</v>
      </c>
      <c r="AD83" s="31">
        <v>6</v>
      </c>
      <c r="AE83" s="31">
        <v>16</v>
      </c>
      <c r="AF83" s="31">
        <f t="shared" si="30"/>
        <v>6</v>
      </c>
      <c r="AG83" s="31" t="str">
        <f t="shared" si="31"/>
        <v>35_6</v>
      </c>
      <c r="AH83" s="31">
        <v>16.940000000000001</v>
      </c>
      <c r="AI83" s="374"/>
      <c r="AJ83" s="31">
        <v>35</v>
      </c>
      <c r="AK83" s="31">
        <v>6</v>
      </c>
      <c r="AL83" s="31">
        <v>16</v>
      </c>
      <c r="AM83" s="31">
        <f t="shared" si="32"/>
        <v>6</v>
      </c>
      <c r="AN83" s="31" t="str">
        <f t="shared" si="33"/>
        <v>35_6</v>
      </c>
      <c r="AO83" s="31">
        <v>17.78</v>
      </c>
      <c r="AP83" s="373"/>
      <c r="AQ83" s="31">
        <v>35</v>
      </c>
      <c r="AR83" s="31">
        <v>6</v>
      </c>
      <c r="AS83" s="31">
        <v>16</v>
      </c>
      <c r="AT83" s="31">
        <f t="shared" si="34"/>
        <v>6</v>
      </c>
      <c r="AU83" s="31" t="str">
        <f t="shared" si="35"/>
        <v>35_6</v>
      </c>
      <c r="AV83" s="31">
        <v>18.260000000000002</v>
      </c>
      <c r="AW83" s="336"/>
      <c r="AX83" s="31">
        <v>35</v>
      </c>
      <c r="AY83" s="31">
        <v>6</v>
      </c>
      <c r="AZ83" s="31">
        <v>16</v>
      </c>
      <c r="BA83" s="31">
        <f t="shared" si="36"/>
        <v>6</v>
      </c>
      <c r="BB83" s="31" t="str">
        <f t="shared" si="37"/>
        <v>35_6</v>
      </c>
      <c r="BC83" s="31">
        <v>18.739999999999998</v>
      </c>
      <c r="BD83" s="31"/>
      <c r="BE83" s="31">
        <v>35</v>
      </c>
      <c r="BF83" s="31">
        <v>6</v>
      </c>
      <c r="BG83" s="31">
        <v>16</v>
      </c>
      <c r="BH83" s="31">
        <f t="shared" si="42"/>
        <v>6</v>
      </c>
      <c r="BI83" s="31" t="str">
        <f t="shared" si="43"/>
        <v>35_6</v>
      </c>
      <c r="BJ83" s="31">
        <v>19.489999999999998</v>
      </c>
      <c r="BK83" s="31"/>
      <c r="BL83" s="31">
        <v>35</v>
      </c>
      <c r="BM83" s="31">
        <v>6</v>
      </c>
      <c r="BN83" s="31">
        <v>16</v>
      </c>
      <c r="BO83" s="31">
        <v>6</v>
      </c>
      <c r="BP83" s="31" t="s">
        <v>471</v>
      </c>
      <c r="BQ83" s="31">
        <v>20.170000000000002</v>
      </c>
      <c r="BR83" s="31"/>
      <c r="BS83" s="31">
        <v>35</v>
      </c>
      <c r="BT83" s="31">
        <v>6</v>
      </c>
      <c r="BU83" s="31">
        <v>16</v>
      </c>
      <c r="BV83" s="31">
        <f t="shared" si="38"/>
        <v>6</v>
      </c>
      <c r="BW83" s="31" t="str">
        <f t="shared" si="39"/>
        <v>35_6</v>
      </c>
      <c r="BX83" s="33">
        <f t="shared" si="44"/>
        <v>18.739999999999998</v>
      </c>
      <c r="BY83" s="33">
        <f t="shared" si="45"/>
        <v>19.489999999999998</v>
      </c>
      <c r="BZ83" s="33">
        <f t="shared" si="46"/>
        <v>20.170000000000002</v>
      </c>
      <c r="CA83" s="322">
        <f t="shared" si="47"/>
        <v>19.114999999999998</v>
      </c>
      <c r="CB83" s="50"/>
      <c r="CC83" s="4"/>
      <c r="CD83" s="4"/>
      <c r="CE83" s="33"/>
      <c r="CF83" s="55"/>
      <c r="CG83" s="16"/>
    </row>
    <row r="84" spans="1:85" ht="10.5" x14ac:dyDescent="0.15">
      <c r="A84" s="31">
        <v>35</v>
      </c>
      <c r="B84" s="31">
        <v>6</v>
      </c>
      <c r="C84" s="31">
        <v>16</v>
      </c>
      <c r="D84" s="31">
        <f t="shared" si="40"/>
        <v>6</v>
      </c>
      <c r="E84" s="31" t="str">
        <f t="shared" si="41"/>
        <v>35_6</v>
      </c>
      <c r="F84" s="36">
        <v>14.94</v>
      </c>
      <c r="G84" s="31"/>
      <c r="H84" s="31">
        <v>35</v>
      </c>
      <c r="I84" s="31">
        <v>7</v>
      </c>
      <c r="J84" s="31">
        <v>17</v>
      </c>
      <c r="K84" s="31">
        <f t="shared" si="24"/>
        <v>7</v>
      </c>
      <c r="L84" s="31" t="str">
        <f t="shared" si="25"/>
        <v>35_7</v>
      </c>
      <c r="M84" s="36">
        <v>15.85</v>
      </c>
      <c r="N84" s="15"/>
      <c r="O84" s="31">
        <v>35</v>
      </c>
      <c r="P84" s="31">
        <v>7</v>
      </c>
      <c r="Q84" s="31">
        <v>17</v>
      </c>
      <c r="R84" s="31">
        <f t="shared" si="26"/>
        <v>7</v>
      </c>
      <c r="S84" s="31" t="str">
        <f t="shared" si="27"/>
        <v>35_7</v>
      </c>
      <c r="T84" s="36">
        <v>16.329999999999998</v>
      </c>
      <c r="U84" s="15"/>
      <c r="V84" s="31">
        <v>35</v>
      </c>
      <c r="W84" s="31">
        <v>7</v>
      </c>
      <c r="X84" s="31">
        <v>17</v>
      </c>
      <c r="Y84" s="31">
        <f t="shared" si="28"/>
        <v>7</v>
      </c>
      <c r="Z84" s="31" t="str">
        <f t="shared" si="29"/>
        <v>35_7</v>
      </c>
      <c r="AA84" s="36">
        <v>16.86</v>
      </c>
      <c r="AB84" s="374"/>
      <c r="AC84" s="31">
        <v>35</v>
      </c>
      <c r="AD84" s="31">
        <v>7</v>
      </c>
      <c r="AE84" s="31">
        <v>17</v>
      </c>
      <c r="AF84" s="31">
        <f t="shared" si="30"/>
        <v>7</v>
      </c>
      <c r="AG84" s="31" t="str">
        <f t="shared" si="31"/>
        <v>35_7</v>
      </c>
      <c r="AH84" s="31">
        <v>17.37</v>
      </c>
      <c r="AI84" s="374"/>
      <c r="AJ84" s="31">
        <v>35</v>
      </c>
      <c r="AK84" s="31">
        <v>7</v>
      </c>
      <c r="AL84" s="31">
        <v>17</v>
      </c>
      <c r="AM84" s="31">
        <f t="shared" si="32"/>
        <v>7</v>
      </c>
      <c r="AN84" s="31" t="str">
        <f t="shared" si="33"/>
        <v>35_7</v>
      </c>
      <c r="AO84" s="31">
        <v>18.239999999999998</v>
      </c>
      <c r="AP84" s="373"/>
      <c r="AQ84" s="31">
        <v>35</v>
      </c>
      <c r="AR84" s="31">
        <v>7</v>
      </c>
      <c r="AS84" s="31">
        <v>17</v>
      </c>
      <c r="AT84" s="31">
        <f t="shared" si="34"/>
        <v>7</v>
      </c>
      <c r="AU84" s="31" t="str">
        <f t="shared" si="35"/>
        <v>35_7</v>
      </c>
      <c r="AV84" s="31">
        <v>18.71</v>
      </c>
      <c r="AW84" s="336"/>
      <c r="AX84" s="31">
        <v>35</v>
      </c>
      <c r="AY84" s="31">
        <v>7</v>
      </c>
      <c r="AZ84" s="31">
        <v>17</v>
      </c>
      <c r="BA84" s="31">
        <f t="shared" si="36"/>
        <v>7</v>
      </c>
      <c r="BB84" s="31" t="str">
        <f t="shared" si="37"/>
        <v>35_7</v>
      </c>
      <c r="BC84" s="31">
        <v>19.190000000000001</v>
      </c>
      <c r="BD84" s="31"/>
      <c r="BE84" s="31">
        <v>35</v>
      </c>
      <c r="BF84" s="31">
        <v>7</v>
      </c>
      <c r="BG84" s="31">
        <v>17</v>
      </c>
      <c r="BH84" s="31">
        <f t="shared" si="42"/>
        <v>7</v>
      </c>
      <c r="BI84" s="31" t="str">
        <f t="shared" si="43"/>
        <v>35_7</v>
      </c>
      <c r="BJ84" s="31">
        <v>19.96</v>
      </c>
      <c r="BK84" s="31"/>
      <c r="BL84" s="31">
        <v>35</v>
      </c>
      <c r="BM84" s="31">
        <v>7</v>
      </c>
      <c r="BN84" s="31">
        <v>17</v>
      </c>
      <c r="BO84" s="31">
        <v>7</v>
      </c>
      <c r="BP84" s="31" t="s">
        <v>472</v>
      </c>
      <c r="BQ84" s="31">
        <v>20.66</v>
      </c>
      <c r="BR84" s="31"/>
      <c r="BS84" s="31">
        <v>35</v>
      </c>
      <c r="BT84" s="31">
        <v>7</v>
      </c>
      <c r="BU84" s="31">
        <v>17</v>
      </c>
      <c r="BV84" s="31">
        <f t="shared" si="38"/>
        <v>7</v>
      </c>
      <c r="BW84" s="31" t="str">
        <f t="shared" si="39"/>
        <v>35_7</v>
      </c>
      <c r="BX84" s="33">
        <f t="shared" si="44"/>
        <v>19.190000000000001</v>
      </c>
      <c r="BY84" s="33">
        <f t="shared" si="45"/>
        <v>19.96</v>
      </c>
      <c r="BZ84" s="33">
        <f t="shared" si="46"/>
        <v>20.66</v>
      </c>
      <c r="CA84" s="322">
        <f t="shared" si="47"/>
        <v>19.575000000000003</v>
      </c>
      <c r="CB84" s="50"/>
      <c r="CC84" s="4"/>
      <c r="CD84" s="4"/>
      <c r="CE84" s="33"/>
      <c r="CF84" s="55"/>
      <c r="CG84" s="16"/>
    </row>
    <row r="85" spans="1:85" ht="10.5" x14ac:dyDescent="0.15">
      <c r="A85" s="31">
        <v>35</v>
      </c>
      <c r="B85" s="31">
        <v>7</v>
      </c>
      <c r="C85" s="31">
        <v>17</v>
      </c>
      <c r="D85" s="31">
        <f t="shared" si="40"/>
        <v>7</v>
      </c>
      <c r="E85" s="31" t="str">
        <f t="shared" si="41"/>
        <v>35_7</v>
      </c>
      <c r="F85" s="36">
        <v>15.32</v>
      </c>
      <c r="G85" s="31"/>
      <c r="H85" s="31">
        <v>35</v>
      </c>
      <c r="I85" s="31">
        <v>8</v>
      </c>
      <c r="J85" s="31">
        <v>18</v>
      </c>
      <c r="K85" s="31">
        <f t="shared" si="24"/>
        <v>8</v>
      </c>
      <c r="L85" s="31" t="str">
        <f t="shared" si="25"/>
        <v>35_8</v>
      </c>
      <c r="M85" s="36">
        <v>16.329999999999998</v>
      </c>
      <c r="N85" s="15"/>
      <c r="O85" s="31">
        <v>35</v>
      </c>
      <c r="P85" s="31">
        <v>8</v>
      </c>
      <c r="Q85" s="31">
        <v>18</v>
      </c>
      <c r="R85" s="31">
        <f t="shared" si="26"/>
        <v>8</v>
      </c>
      <c r="S85" s="31" t="str">
        <f t="shared" si="27"/>
        <v>35_8</v>
      </c>
      <c r="T85" s="36">
        <v>16.82</v>
      </c>
      <c r="U85" s="15"/>
      <c r="V85" s="31">
        <v>35</v>
      </c>
      <c r="W85" s="31">
        <v>8</v>
      </c>
      <c r="X85" s="31">
        <v>18</v>
      </c>
      <c r="Y85" s="31">
        <f t="shared" si="28"/>
        <v>8</v>
      </c>
      <c r="Z85" s="31" t="str">
        <f t="shared" si="29"/>
        <v>35_8</v>
      </c>
      <c r="AA85" s="36">
        <v>17.36</v>
      </c>
      <c r="AB85" s="374"/>
      <c r="AC85" s="31">
        <v>35</v>
      </c>
      <c r="AD85" s="31">
        <v>8</v>
      </c>
      <c r="AE85" s="31">
        <v>18</v>
      </c>
      <c r="AF85" s="31">
        <f t="shared" si="30"/>
        <v>8</v>
      </c>
      <c r="AG85" s="31" t="str">
        <f t="shared" si="31"/>
        <v>35_8</v>
      </c>
      <c r="AH85" s="31">
        <v>17.88</v>
      </c>
      <c r="AI85" s="374"/>
      <c r="AJ85" s="31">
        <v>35</v>
      </c>
      <c r="AK85" s="31">
        <v>8</v>
      </c>
      <c r="AL85" s="31">
        <v>18</v>
      </c>
      <c r="AM85" s="31">
        <f t="shared" si="32"/>
        <v>8</v>
      </c>
      <c r="AN85" s="31" t="str">
        <f t="shared" si="33"/>
        <v>35_8</v>
      </c>
      <c r="AO85" s="31">
        <v>18.78</v>
      </c>
      <c r="AP85" s="373"/>
      <c r="AQ85" s="31">
        <v>35</v>
      </c>
      <c r="AR85" s="31">
        <v>8</v>
      </c>
      <c r="AS85" s="31">
        <v>18</v>
      </c>
      <c r="AT85" s="31">
        <f t="shared" si="34"/>
        <v>8</v>
      </c>
      <c r="AU85" s="31" t="str">
        <f t="shared" si="35"/>
        <v>35_8</v>
      </c>
      <c r="AV85" s="31">
        <v>19.260000000000002</v>
      </c>
      <c r="AW85" s="336"/>
      <c r="AX85" s="31">
        <v>35</v>
      </c>
      <c r="AY85" s="31">
        <v>8</v>
      </c>
      <c r="AZ85" s="31">
        <v>18</v>
      </c>
      <c r="BA85" s="31">
        <f t="shared" si="36"/>
        <v>8</v>
      </c>
      <c r="BB85" s="31" t="str">
        <f t="shared" si="37"/>
        <v>35_8</v>
      </c>
      <c r="BC85" s="31">
        <v>19.739999999999998</v>
      </c>
      <c r="BD85" s="31"/>
      <c r="BE85" s="31">
        <v>35</v>
      </c>
      <c r="BF85" s="31">
        <v>8</v>
      </c>
      <c r="BG85" s="31">
        <v>18</v>
      </c>
      <c r="BH85" s="31">
        <f t="shared" si="42"/>
        <v>8</v>
      </c>
      <c r="BI85" s="31" t="str">
        <f t="shared" si="43"/>
        <v>35_8</v>
      </c>
      <c r="BJ85" s="31">
        <v>20.53</v>
      </c>
      <c r="BK85" s="31"/>
      <c r="BL85" s="31">
        <v>35</v>
      </c>
      <c r="BM85" s="31">
        <v>8</v>
      </c>
      <c r="BN85" s="31">
        <v>18</v>
      </c>
      <c r="BO85" s="31">
        <v>8</v>
      </c>
      <c r="BP85" s="31" t="s">
        <v>473</v>
      </c>
      <c r="BQ85" s="31">
        <v>21.25</v>
      </c>
      <c r="BR85" s="31"/>
      <c r="BS85" s="31">
        <v>35</v>
      </c>
      <c r="BT85" s="31">
        <v>8</v>
      </c>
      <c r="BU85" s="31">
        <v>18</v>
      </c>
      <c r="BV85" s="31">
        <f t="shared" si="38"/>
        <v>8</v>
      </c>
      <c r="BW85" s="31" t="str">
        <f t="shared" si="39"/>
        <v>35_8</v>
      </c>
      <c r="BX85" s="33">
        <f t="shared" si="44"/>
        <v>19.739999999999998</v>
      </c>
      <c r="BY85" s="33">
        <f t="shared" si="45"/>
        <v>20.53</v>
      </c>
      <c r="BZ85" s="33">
        <f t="shared" si="46"/>
        <v>21.25</v>
      </c>
      <c r="CA85" s="322">
        <f t="shared" si="47"/>
        <v>20.134999999999998</v>
      </c>
      <c r="CB85" s="50"/>
      <c r="CC85" s="4"/>
      <c r="CD85" s="4"/>
      <c r="CE85" s="33"/>
      <c r="CF85" s="55"/>
      <c r="CG85" s="16"/>
    </row>
    <row r="86" spans="1:85" ht="10.5" x14ac:dyDescent="0.15">
      <c r="A86" s="31">
        <v>35</v>
      </c>
      <c r="B86" s="31">
        <v>8</v>
      </c>
      <c r="C86" s="31">
        <v>18</v>
      </c>
      <c r="D86" s="31">
        <f t="shared" si="40"/>
        <v>8</v>
      </c>
      <c r="E86" s="31" t="str">
        <f t="shared" si="41"/>
        <v>35_8</v>
      </c>
      <c r="F86" s="36">
        <v>15.77</v>
      </c>
      <c r="G86" s="31"/>
      <c r="H86" s="31">
        <v>35</v>
      </c>
      <c r="I86" s="31">
        <v>9</v>
      </c>
      <c r="J86" s="31">
        <v>19</v>
      </c>
      <c r="K86" s="31">
        <f t="shared" si="24"/>
        <v>9</v>
      </c>
      <c r="L86" s="31" t="str">
        <f t="shared" si="25"/>
        <v>35_9</v>
      </c>
      <c r="M86" s="36">
        <v>16.75</v>
      </c>
      <c r="N86" s="15"/>
      <c r="O86" s="31">
        <v>35</v>
      </c>
      <c r="P86" s="31">
        <v>9</v>
      </c>
      <c r="Q86" s="31">
        <v>19</v>
      </c>
      <c r="R86" s="31">
        <f t="shared" si="26"/>
        <v>9</v>
      </c>
      <c r="S86" s="31" t="str">
        <f t="shared" si="27"/>
        <v>35_9</v>
      </c>
      <c r="T86" s="36">
        <v>17.260000000000002</v>
      </c>
      <c r="U86" s="15"/>
      <c r="V86" s="31">
        <v>35</v>
      </c>
      <c r="W86" s="31">
        <v>9</v>
      </c>
      <c r="X86" s="31">
        <v>19</v>
      </c>
      <c r="Y86" s="31">
        <f t="shared" si="28"/>
        <v>9</v>
      </c>
      <c r="Z86" s="31" t="str">
        <f t="shared" si="29"/>
        <v>35_9</v>
      </c>
      <c r="AA86" s="36">
        <v>17.82</v>
      </c>
      <c r="AB86" s="374"/>
      <c r="AC86" s="31">
        <v>35</v>
      </c>
      <c r="AD86" s="31">
        <v>9</v>
      </c>
      <c r="AE86" s="31">
        <v>19</v>
      </c>
      <c r="AF86" s="31">
        <f t="shared" si="30"/>
        <v>9</v>
      </c>
      <c r="AG86" s="31" t="str">
        <f t="shared" si="31"/>
        <v>35_9</v>
      </c>
      <c r="AH86" s="31">
        <v>18.350000000000001</v>
      </c>
      <c r="AI86" s="374"/>
      <c r="AJ86" s="31">
        <v>35</v>
      </c>
      <c r="AK86" s="31">
        <v>9</v>
      </c>
      <c r="AL86" s="31">
        <v>19</v>
      </c>
      <c r="AM86" s="31">
        <f t="shared" si="32"/>
        <v>9</v>
      </c>
      <c r="AN86" s="31" t="str">
        <f t="shared" si="33"/>
        <v>35_9</v>
      </c>
      <c r="AO86" s="31">
        <v>19.27</v>
      </c>
      <c r="AP86" s="373"/>
      <c r="AQ86" s="31">
        <v>35</v>
      </c>
      <c r="AR86" s="31">
        <v>9</v>
      </c>
      <c r="AS86" s="31">
        <v>19</v>
      </c>
      <c r="AT86" s="31">
        <f t="shared" si="34"/>
        <v>9</v>
      </c>
      <c r="AU86" s="31" t="str">
        <f t="shared" si="35"/>
        <v>35_9</v>
      </c>
      <c r="AV86" s="31">
        <v>19.75</v>
      </c>
      <c r="AW86" s="336"/>
      <c r="AX86" s="31">
        <v>35</v>
      </c>
      <c r="AY86" s="31">
        <v>9</v>
      </c>
      <c r="AZ86" s="31">
        <v>19</v>
      </c>
      <c r="BA86" s="31">
        <f t="shared" si="36"/>
        <v>9</v>
      </c>
      <c r="BB86" s="31" t="str">
        <f t="shared" si="37"/>
        <v>35_9</v>
      </c>
      <c r="BC86" s="31">
        <v>20.239999999999998</v>
      </c>
      <c r="BD86" s="31"/>
      <c r="BE86" s="31">
        <v>35</v>
      </c>
      <c r="BF86" s="31">
        <v>9</v>
      </c>
      <c r="BG86" s="31">
        <v>19</v>
      </c>
      <c r="BH86" s="31">
        <f t="shared" si="42"/>
        <v>9</v>
      </c>
      <c r="BI86" s="31" t="str">
        <f t="shared" si="43"/>
        <v>35_9</v>
      </c>
      <c r="BJ86" s="31">
        <v>21.05</v>
      </c>
      <c r="BK86" s="31"/>
      <c r="BL86" s="31">
        <v>35</v>
      </c>
      <c r="BM86" s="31">
        <v>9</v>
      </c>
      <c r="BN86" s="31">
        <v>19</v>
      </c>
      <c r="BO86" s="31">
        <v>9</v>
      </c>
      <c r="BP86" s="31" t="s">
        <v>474</v>
      </c>
      <c r="BQ86" s="31">
        <v>21.79</v>
      </c>
      <c r="BR86" s="31"/>
      <c r="BS86" s="31">
        <v>35</v>
      </c>
      <c r="BT86" s="31">
        <v>9</v>
      </c>
      <c r="BU86" s="31">
        <v>19</v>
      </c>
      <c r="BV86" s="31">
        <f t="shared" si="38"/>
        <v>9</v>
      </c>
      <c r="BW86" s="31" t="str">
        <f t="shared" si="39"/>
        <v>35_9</v>
      </c>
      <c r="BX86" s="33">
        <f t="shared" si="44"/>
        <v>20.239999999999998</v>
      </c>
      <c r="BY86" s="33">
        <f t="shared" si="45"/>
        <v>21.05</v>
      </c>
      <c r="BZ86" s="33">
        <f t="shared" si="46"/>
        <v>21.79</v>
      </c>
      <c r="CA86" s="322">
        <f t="shared" si="47"/>
        <v>20.645</v>
      </c>
      <c r="CB86" s="50"/>
      <c r="CC86" s="4"/>
      <c r="CD86" s="4"/>
      <c r="CE86" s="33"/>
      <c r="CF86" s="55"/>
      <c r="CG86" s="16"/>
    </row>
    <row r="87" spans="1:85" ht="10.5" x14ac:dyDescent="0.15">
      <c r="A87" s="31">
        <v>35</v>
      </c>
      <c r="B87" s="31">
        <v>9</v>
      </c>
      <c r="C87" s="31">
        <v>19</v>
      </c>
      <c r="D87" s="31">
        <f t="shared" si="40"/>
        <v>9</v>
      </c>
      <c r="E87" s="31" t="str">
        <f t="shared" si="41"/>
        <v>35_9</v>
      </c>
      <c r="F87" s="36">
        <v>16.190000000000001</v>
      </c>
      <c r="G87" s="31"/>
      <c r="H87" s="31">
        <v>35</v>
      </c>
      <c r="I87" s="31">
        <v>10</v>
      </c>
      <c r="J87" s="31">
        <v>20</v>
      </c>
      <c r="K87" s="31">
        <f t="shared" si="24"/>
        <v>10</v>
      </c>
      <c r="L87" s="31" t="str">
        <f t="shared" si="25"/>
        <v>35_10</v>
      </c>
      <c r="M87" s="36">
        <v>17.21</v>
      </c>
      <c r="N87" s="15"/>
      <c r="O87" s="31">
        <v>35</v>
      </c>
      <c r="P87" s="31">
        <v>10</v>
      </c>
      <c r="Q87" s="31">
        <v>20</v>
      </c>
      <c r="R87" s="31">
        <f t="shared" si="26"/>
        <v>10</v>
      </c>
      <c r="S87" s="31" t="str">
        <f t="shared" si="27"/>
        <v>35_10</v>
      </c>
      <c r="T87" s="36">
        <v>17.72</v>
      </c>
      <c r="U87" s="15"/>
      <c r="V87" s="31">
        <v>35</v>
      </c>
      <c r="W87" s="31">
        <v>10</v>
      </c>
      <c r="X87" s="31">
        <v>20</v>
      </c>
      <c r="Y87" s="31">
        <f t="shared" si="28"/>
        <v>10</v>
      </c>
      <c r="Z87" s="31" t="str">
        <f t="shared" si="29"/>
        <v>35_10</v>
      </c>
      <c r="AA87" s="36">
        <v>18.3</v>
      </c>
      <c r="AB87" s="374"/>
      <c r="AC87" s="31">
        <v>35</v>
      </c>
      <c r="AD87" s="31">
        <v>10</v>
      </c>
      <c r="AE87" s="31">
        <v>20</v>
      </c>
      <c r="AF87" s="31">
        <f t="shared" si="30"/>
        <v>10</v>
      </c>
      <c r="AG87" s="31" t="str">
        <f t="shared" si="31"/>
        <v>35_10</v>
      </c>
      <c r="AH87" s="31">
        <v>18.850000000000001</v>
      </c>
      <c r="AI87" s="374"/>
      <c r="AJ87" s="31">
        <v>35</v>
      </c>
      <c r="AK87" s="31">
        <v>10</v>
      </c>
      <c r="AL87" s="31">
        <v>20</v>
      </c>
      <c r="AM87" s="31">
        <f t="shared" si="32"/>
        <v>10</v>
      </c>
      <c r="AN87" s="31" t="str">
        <f t="shared" si="33"/>
        <v>35_10</v>
      </c>
      <c r="AO87" s="31">
        <v>19.79</v>
      </c>
      <c r="AP87" s="373"/>
      <c r="AQ87" s="31">
        <v>35</v>
      </c>
      <c r="AR87" s="31">
        <v>10</v>
      </c>
      <c r="AS87" s="31">
        <v>20</v>
      </c>
      <c r="AT87" s="31">
        <f t="shared" si="34"/>
        <v>10</v>
      </c>
      <c r="AU87" s="31" t="str">
        <f t="shared" si="35"/>
        <v>35_10</v>
      </c>
      <c r="AV87" s="31">
        <v>20.28</v>
      </c>
      <c r="AW87" s="336"/>
      <c r="AX87" s="31">
        <v>35</v>
      </c>
      <c r="AY87" s="31">
        <v>10</v>
      </c>
      <c r="AZ87" s="31">
        <v>20</v>
      </c>
      <c r="BA87" s="31">
        <f t="shared" si="36"/>
        <v>10</v>
      </c>
      <c r="BB87" s="31" t="str">
        <f t="shared" si="37"/>
        <v>35_10</v>
      </c>
      <c r="BC87" s="31">
        <v>20.79</v>
      </c>
      <c r="BD87" s="31"/>
      <c r="BE87" s="31">
        <v>35</v>
      </c>
      <c r="BF87" s="31">
        <v>10</v>
      </c>
      <c r="BG87" s="31">
        <v>20</v>
      </c>
      <c r="BH87" s="31">
        <f t="shared" si="42"/>
        <v>10</v>
      </c>
      <c r="BI87" s="31" t="str">
        <f t="shared" si="43"/>
        <v>35_10</v>
      </c>
      <c r="BJ87" s="31">
        <v>21.62</v>
      </c>
      <c r="BK87" s="31"/>
      <c r="BL87" s="31">
        <v>35</v>
      </c>
      <c r="BM87" s="31">
        <v>10</v>
      </c>
      <c r="BN87" s="31">
        <v>20</v>
      </c>
      <c r="BO87" s="31">
        <v>10</v>
      </c>
      <c r="BP87" s="31" t="s">
        <v>475</v>
      </c>
      <c r="BQ87" s="31">
        <v>22.38</v>
      </c>
      <c r="BR87" s="31"/>
      <c r="BS87" s="31">
        <v>35</v>
      </c>
      <c r="BT87" s="31">
        <v>10</v>
      </c>
      <c r="BU87" s="31">
        <v>20</v>
      </c>
      <c r="BV87" s="31">
        <f t="shared" si="38"/>
        <v>10</v>
      </c>
      <c r="BW87" s="31" t="str">
        <f t="shared" si="39"/>
        <v>35_10</v>
      </c>
      <c r="BX87" s="33">
        <f t="shared" si="44"/>
        <v>20.79</v>
      </c>
      <c r="BY87" s="33">
        <f t="shared" si="45"/>
        <v>21.62</v>
      </c>
      <c r="BZ87" s="33">
        <f t="shared" si="46"/>
        <v>22.38</v>
      </c>
      <c r="CA87" s="322">
        <f t="shared" si="47"/>
        <v>21.204999999999998</v>
      </c>
      <c r="CB87" s="50"/>
      <c r="CC87" s="4"/>
      <c r="CD87" s="4"/>
      <c r="CE87" s="33"/>
      <c r="CF87" s="55"/>
      <c r="CG87" s="16"/>
    </row>
    <row r="88" spans="1:85" ht="10.5" x14ac:dyDescent="0.15">
      <c r="A88" s="31">
        <v>35</v>
      </c>
      <c r="B88" s="31">
        <v>10</v>
      </c>
      <c r="C88" s="31">
        <v>20</v>
      </c>
      <c r="D88" s="31">
        <f t="shared" si="40"/>
        <v>10</v>
      </c>
      <c r="E88" s="31" t="str">
        <f t="shared" si="41"/>
        <v>35_10</v>
      </c>
      <c r="F88" s="36">
        <v>16.62</v>
      </c>
      <c r="G88" s="31"/>
      <c r="H88" s="31">
        <v>35</v>
      </c>
      <c r="I88" s="31">
        <v>11</v>
      </c>
      <c r="J88" s="31">
        <v>21</v>
      </c>
      <c r="K88" s="31">
        <f t="shared" si="24"/>
        <v>11</v>
      </c>
      <c r="L88" s="31" t="str">
        <f t="shared" si="25"/>
        <v>35_11</v>
      </c>
      <c r="M88" s="36">
        <v>17.649999999999999</v>
      </c>
      <c r="N88" s="15"/>
      <c r="O88" s="31">
        <v>35</v>
      </c>
      <c r="P88" s="31">
        <v>11</v>
      </c>
      <c r="Q88" s="31">
        <v>21</v>
      </c>
      <c r="R88" s="31">
        <f t="shared" si="26"/>
        <v>11</v>
      </c>
      <c r="S88" s="31" t="str">
        <f t="shared" si="27"/>
        <v>35_11</v>
      </c>
      <c r="T88" s="36">
        <v>18.18</v>
      </c>
      <c r="U88" s="15"/>
      <c r="V88" s="31">
        <v>35</v>
      </c>
      <c r="W88" s="31">
        <v>11</v>
      </c>
      <c r="X88" s="31">
        <v>21</v>
      </c>
      <c r="Y88" s="31">
        <f t="shared" si="28"/>
        <v>11</v>
      </c>
      <c r="Z88" s="31" t="str">
        <f t="shared" si="29"/>
        <v>35_11</v>
      </c>
      <c r="AA88" s="36">
        <v>18.77</v>
      </c>
      <c r="AB88" s="374"/>
      <c r="AC88" s="31">
        <v>35</v>
      </c>
      <c r="AD88" s="31">
        <v>11</v>
      </c>
      <c r="AE88" s="31">
        <v>21</v>
      </c>
      <c r="AF88" s="31">
        <f t="shared" si="30"/>
        <v>11</v>
      </c>
      <c r="AG88" s="31" t="str">
        <f t="shared" si="31"/>
        <v>35_11</v>
      </c>
      <c r="AH88" s="31">
        <v>19.329999999999998</v>
      </c>
      <c r="AI88" s="374"/>
      <c r="AJ88" s="31">
        <v>35</v>
      </c>
      <c r="AK88" s="31">
        <v>11</v>
      </c>
      <c r="AL88" s="31">
        <v>21</v>
      </c>
      <c r="AM88" s="31">
        <f t="shared" si="32"/>
        <v>11</v>
      </c>
      <c r="AN88" s="31" t="str">
        <f t="shared" si="33"/>
        <v>35_11</v>
      </c>
      <c r="AO88" s="31">
        <v>20.3</v>
      </c>
      <c r="AP88" s="373"/>
      <c r="AQ88" s="31">
        <v>35</v>
      </c>
      <c r="AR88" s="31">
        <v>11</v>
      </c>
      <c r="AS88" s="31">
        <v>21</v>
      </c>
      <c r="AT88" s="31">
        <f t="shared" si="34"/>
        <v>11</v>
      </c>
      <c r="AU88" s="31" t="str">
        <f t="shared" si="35"/>
        <v>35_11</v>
      </c>
      <c r="AV88" s="31">
        <v>20.81</v>
      </c>
      <c r="AW88" s="336"/>
      <c r="AX88" s="31">
        <v>35</v>
      </c>
      <c r="AY88" s="31">
        <v>11</v>
      </c>
      <c r="AZ88" s="31">
        <v>21</v>
      </c>
      <c r="BA88" s="31">
        <f t="shared" si="36"/>
        <v>11</v>
      </c>
      <c r="BB88" s="31" t="str">
        <f t="shared" si="37"/>
        <v>35_11</v>
      </c>
      <c r="BC88" s="31">
        <v>21.33</v>
      </c>
      <c r="BD88" s="31"/>
      <c r="BE88" s="31">
        <v>35</v>
      </c>
      <c r="BF88" s="31">
        <v>11</v>
      </c>
      <c r="BG88" s="31">
        <v>21</v>
      </c>
      <c r="BH88" s="31">
        <f t="shared" si="42"/>
        <v>11</v>
      </c>
      <c r="BI88" s="31" t="str">
        <f t="shared" si="43"/>
        <v>35_11</v>
      </c>
      <c r="BJ88" s="31">
        <v>22.18</v>
      </c>
      <c r="BK88" s="31"/>
      <c r="BL88" s="31">
        <v>35</v>
      </c>
      <c r="BM88" s="31">
        <v>11</v>
      </c>
      <c r="BN88" s="31">
        <v>21</v>
      </c>
      <c r="BO88" s="31">
        <v>11</v>
      </c>
      <c r="BP88" s="31" t="s">
        <v>476</v>
      </c>
      <c r="BQ88" s="31">
        <v>22.96</v>
      </c>
      <c r="BR88" s="31"/>
      <c r="BS88" s="31">
        <v>35</v>
      </c>
      <c r="BT88" s="31">
        <v>11</v>
      </c>
      <c r="BU88" s="31">
        <v>21</v>
      </c>
      <c r="BV88" s="31">
        <f t="shared" si="38"/>
        <v>11</v>
      </c>
      <c r="BW88" s="31" t="str">
        <f t="shared" si="39"/>
        <v>35_11</v>
      </c>
      <c r="BX88" s="33">
        <f t="shared" si="44"/>
        <v>21.33</v>
      </c>
      <c r="BY88" s="33">
        <f t="shared" si="45"/>
        <v>22.18</v>
      </c>
      <c r="BZ88" s="33">
        <f t="shared" si="46"/>
        <v>22.96</v>
      </c>
      <c r="CA88" s="322">
        <f t="shared" si="47"/>
        <v>21.754999999999999</v>
      </c>
      <c r="CB88" s="50"/>
      <c r="CC88" s="4"/>
      <c r="CD88" s="4"/>
      <c r="CE88" s="33"/>
      <c r="CF88" s="55"/>
      <c r="CG88" s="16"/>
    </row>
    <row r="89" spans="1:85" ht="10.5" x14ac:dyDescent="0.15">
      <c r="A89" s="31">
        <v>35</v>
      </c>
      <c r="B89" s="31">
        <v>11</v>
      </c>
      <c r="C89" s="31">
        <v>21</v>
      </c>
      <c r="D89" s="31">
        <f t="shared" si="40"/>
        <v>11</v>
      </c>
      <c r="E89" s="31" t="str">
        <f t="shared" si="41"/>
        <v>35_11</v>
      </c>
      <c r="F89" s="36">
        <v>17.05</v>
      </c>
      <c r="G89" s="31"/>
      <c r="H89" s="31">
        <v>40</v>
      </c>
      <c r="I89" s="31" t="s">
        <v>346</v>
      </c>
      <c r="J89" s="31">
        <v>10</v>
      </c>
      <c r="K89" s="31" t="str">
        <f t="shared" si="24"/>
        <v>Aanloopperiodiek_0</v>
      </c>
      <c r="L89" s="31" t="str">
        <f t="shared" si="25"/>
        <v>40_Aanloopperiodiek_0</v>
      </c>
      <c r="M89" s="36">
        <v>12.83</v>
      </c>
      <c r="N89" s="15"/>
      <c r="O89" s="31">
        <v>40</v>
      </c>
      <c r="P89" s="31" t="s">
        <v>346</v>
      </c>
      <c r="Q89" s="31">
        <v>10</v>
      </c>
      <c r="R89" s="31" t="str">
        <f t="shared" si="26"/>
        <v>Aanloopperiodiek_0</v>
      </c>
      <c r="S89" s="31" t="str">
        <f t="shared" si="27"/>
        <v>40_Aanloopperiodiek_0</v>
      </c>
      <c r="T89" s="36">
        <v>13.22</v>
      </c>
      <c r="U89" s="15"/>
      <c r="V89" s="31">
        <v>40</v>
      </c>
      <c r="W89" s="31" t="s">
        <v>346</v>
      </c>
      <c r="X89" s="31">
        <v>10</v>
      </c>
      <c r="Y89" s="31" t="str">
        <f t="shared" si="28"/>
        <v>Aanloopperiodiek_0</v>
      </c>
      <c r="Z89" s="31" t="str">
        <f t="shared" si="29"/>
        <v>40_Aanloopperiodiek_0</v>
      </c>
      <c r="AA89" s="36" t="s">
        <v>339</v>
      </c>
      <c r="AB89" s="374"/>
      <c r="AC89" s="31">
        <v>40</v>
      </c>
      <c r="AD89" s="31" t="s">
        <v>346</v>
      </c>
      <c r="AE89" s="31">
        <v>10</v>
      </c>
      <c r="AF89" s="31" t="str">
        <f t="shared" si="30"/>
        <v>Aanloopperiodiek_0</v>
      </c>
      <c r="AG89" s="31" t="str">
        <f t="shared" si="31"/>
        <v>40_Aanloopperiodiek_0</v>
      </c>
      <c r="AH89" s="31" t="s">
        <v>339</v>
      </c>
      <c r="AI89" s="374"/>
      <c r="AJ89" s="31">
        <v>40</v>
      </c>
      <c r="AK89" s="31" t="s">
        <v>346</v>
      </c>
      <c r="AL89" s="31">
        <v>10</v>
      </c>
      <c r="AM89" s="31" t="str">
        <f t="shared" si="32"/>
        <v>Aanloopperiodiek_0</v>
      </c>
      <c r="AN89" s="31" t="str">
        <f t="shared" si="33"/>
        <v>40_Aanloopperiodiek_0</v>
      </c>
      <c r="AO89" s="31" t="s">
        <v>339</v>
      </c>
      <c r="AP89" s="373"/>
      <c r="AQ89" s="31">
        <v>40</v>
      </c>
      <c r="AR89" s="31" t="s">
        <v>346</v>
      </c>
      <c r="AS89" s="31">
        <v>10</v>
      </c>
      <c r="AT89" s="31" t="str">
        <f t="shared" si="34"/>
        <v>Aanloopperiodiek_0</v>
      </c>
      <c r="AU89" s="31" t="str">
        <f t="shared" si="35"/>
        <v>40_Aanloopperiodiek_0</v>
      </c>
      <c r="AV89" s="31" t="s">
        <v>339</v>
      </c>
      <c r="AW89" s="336"/>
      <c r="AX89" s="31">
        <v>40</v>
      </c>
      <c r="AY89" s="31" t="s">
        <v>346</v>
      </c>
      <c r="AZ89" s="31">
        <v>10</v>
      </c>
      <c r="BA89" s="31" t="str">
        <f t="shared" si="36"/>
        <v>Aanloopperiodiek_0</v>
      </c>
      <c r="BB89" s="31" t="str">
        <f t="shared" si="37"/>
        <v>40_Aanloopperiodiek_0</v>
      </c>
      <c r="BC89" s="31" t="s">
        <v>339</v>
      </c>
      <c r="BD89" s="31"/>
      <c r="BE89" s="31">
        <v>40</v>
      </c>
      <c r="BF89" s="31" t="s">
        <v>346</v>
      </c>
      <c r="BG89" s="31">
        <v>10</v>
      </c>
      <c r="BH89" s="31" t="str">
        <f t="shared" si="42"/>
        <v>Aanloopperiodiek_0</v>
      </c>
      <c r="BI89" s="31" t="str">
        <f t="shared" si="43"/>
        <v>40_Aanloopperiodiek_0</v>
      </c>
      <c r="BJ89" s="31" t="s">
        <v>339</v>
      </c>
      <c r="BK89" s="31"/>
      <c r="BL89" s="31">
        <v>40</v>
      </c>
      <c r="BM89" s="31" t="s">
        <v>346</v>
      </c>
      <c r="BN89" s="31">
        <v>10</v>
      </c>
      <c r="BO89" s="31" t="s">
        <v>346</v>
      </c>
      <c r="BP89" s="31" t="s">
        <v>477</v>
      </c>
      <c r="BQ89" s="31" t="s">
        <v>339</v>
      </c>
      <c r="BR89" s="31"/>
      <c r="BS89" s="31">
        <v>40</v>
      </c>
      <c r="BT89" s="31" t="s">
        <v>346</v>
      </c>
      <c r="BU89" s="31">
        <v>10</v>
      </c>
      <c r="BV89" s="31" t="str">
        <f t="shared" si="38"/>
        <v>Aanloopperiodiek_0</v>
      </c>
      <c r="BW89" s="31" t="str">
        <f t="shared" si="39"/>
        <v>40_Aanloopperiodiek_0</v>
      </c>
      <c r="BX89" s="33" t="str">
        <f t="shared" si="44"/>
        <v>vervalt</v>
      </c>
      <c r="BY89" s="33" t="str">
        <f t="shared" si="45"/>
        <v>vervalt</v>
      </c>
      <c r="BZ89" s="33" t="str">
        <f t="shared" si="46"/>
        <v>vervalt</v>
      </c>
      <c r="CA89" s="322" t="str">
        <f t="shared" si="47"/>
        <v>vervalt</v>
      </c>
      <c r="CB89" s="50"/>
      <c r="CC89" s="4"/>
      <c r="CD89" s="4"/>
      <c r="CE89" s="33"/>
      <c r="CF89" s="55"/>
      <c r="CG89" s="16"/>
    </row>
    <row r="90" spans="1:85" ht="10.5" x14ac:dyDescent="0.15">
      <c r="A90" s="31">
        <v>40</v>
      </c>
      <c r="B90" s="31" t="s">
        <v>346</v>
      </c>
      <c r="C90" s="31">
        <v>10</v>
      </c>
      <c r="D90" s="31" t="str">
        <f t="shared" si="40"/>
        <v>Aanloopperiodiek_0</v>
      </c>
      <c r="E90" s="31" t="str">
        <f t="shared" si="41"/>
        <v>40_Aanloopperiodiek_0</v>
      </c>
      <c r="F90" s="36">
        <v>12.4</v>
      </c>
      <c r="G90" s="31"/>
      <c r="H90" s="31">
        <v>40</v>
      </c>
      <c r="I90" s="31" t="s">
        <v>347</v>
      </c>
      <c r="J90" s="31">
        <v>11</v>
      </c>
      <c r="K90" s="31" t="str">
        <f t="shared" si="24"/>
        <v>Aanloopperiodiek_1</v>
      </c>
      <c r="L90" s="31" t="str">
        <f t="shared" si="25"/>
        <v>40_Aanloopperiodiek_1</v>
      </c>
      <c r="M90" s="36">
        <v>13.22</v>
      </c>
      <c r="N90" s="15"/>
      <c r="O90" s="31">
        <v>40</v>
      </c>
      <c r="P90" s="31" t="s">
        <v>347</v>
      </c>
      <c r="Q90" s="31">
        <v>11</v>
      </c>
      <c r="R90" s="31" t="str">
        <f t="shared" si="26"/>
        <v>Aanloopperiodiek_1</v>
      </c>
      <c r="S90" s="31" t="str">
        <f t="shared" si="27"/>
        <v>40_Aanloopperiodiek_1</v>
      </c>
      <c r="T90" s="36">
        <v>13.62</v>
      </c>
      <c r="U90" s="15"/>
      <c r="V90" s="31">
        <v>40</v>
      </c>
      <c r="W90" s="31" t="s">
        <v>347</v>
      </c>
      <c r="X90" s="31">
        <v>11</v>
      </c>
      <c r="Y90" s="31" t="str">
        <f t="shared" si="28"/>
        <v>Aanloopperiodiek_1</v>
      </c>
      <c r="Z90" s="31" t="str">
        <f t="shared" si="29"/>
        <v>40_Aanloopperiodiek_1</v>
      </c>
      <c r="AA90" s="36" t="s">
        <v>339</v>
      </c>
      <c r="AB90" s="374"/>
      <c r="AC90" s="31">
        <v>40</v>
      </c>
      <c r="AD90" s="31" t="s">
        <v>347</v>
      </c>
      <c r="AE90" s="31">
        <v>11</v>
      </c>
      <c r="AF90" s="31" t="str">
        <f t="shared" si="30"/>
        <v>Aanloopperiodiek_1</v>
      </c>
      <c r="AG90" s="31" t="str">
        <f t="shared" si="31"/>
        <v>40_Aanloopperiodiek_1</v>
      </c>
      <c r="AH90" s="31" t="s">
        <v>339</v>
      </c>
      <c r="AI90" s="374"/>
      <c r="AJ90" s="31">
        <v>40</v>
      </c>
      <c r="AK90" s="31" t="s">
        <v>347</v>
      </c>
      <c r="AL90" s="31">
        <v>11</v>
      </c>
      <c r="AM90" s="31" t="str">
        <f t="shared" si="32"/>
        <v>Aanloopperiodiek_1</v>
      </c>
      <c r="AN90" s="31" t="str">
        <f t="shared" si="33"/>
        <v>40_Aanloopperiodiek_1</v>
      </c>
      <c r="AO90" s="31" t="s">
        <v>339</v>
      </c>
      <c r="AP90" s="373"/>
      <c r="AQ90" s="31">
        <v>40</v>
      </c>
      <c r="AR90" s="31" t="s">
        <v>347</v>
      </c>
      <c r="AS90" s="31">
        <v>11</v>
      </c>
      <c r="AT90" s="31" t="str">
        <f t="shared" si="34"/>
        <v>Aanloopperiodiek_1</v>
      </c>
      <c r="AU90" s="31" t="str">
        <f t="shared" si="35"/>
        <v>40_Aanloopperiodiek_1</v>
      </c>
      <c r="AV90" s="31" t="s">
        <v>339</v>
      </c>
      <c r="AW90" s="336"/>
      <c r="AX90" s="31">
        <v>40</v>
      </c>
      <c r="AY90" s="31" t="s">
        <v>347</v>
      </c>
      <c r="AZ90" s="31">
        <v>11</v>
      </c>
      <c r="BA90" s="31" t="str">
        <f t="shared" si="36"/>
        <v>Aanloopperiodiek_1</v>
      </c>
      <c r="BB90" s="31" t="str">
        <f t="shared" si="37"/>
        <v>40_Aanloopperiodiek_1</v>
      </c>
      <c r="BC90" s="31" t="s">
        <v>339</v>
      </c>
      <c r="BD90" s="31"/>
      <c r="BE90" s="31">
        <v>40</v>
      </c>
      <c r="BF90" s="31" t="s">
        <v>347</v>
      </c>
      <c r="BG90" s="31">
        <v>11</v>
      </c>
      <c r="BH90" s="31" t="str">
        <f t="shared" si="42"/>
        <v>Aanloopperiodiek_1</v>
      </c>
      <c r="BI90" s="31" t="str">
        <f t="shared" si="43"/>
        <v>40_Aanloopperiodiek_1</v>
      </c>
      <c r="BJ90" s="31" t="s">
        <v>339</v>
      </c>
      <c r="BK90" s="31"/>
      <c r="BL90" s="31">
        <v>40</v>
      </c>
      <c r="BM90" s="31" t="s">
        <v>347</v>
      </c>
      <c r="BN90" s="31">
        <v>11</v>
      </c>
      <c r="BO90" s="31" t="s">
        <v>347</v>
      </c>
      <c r="BP90" s="31" t="s">
        <v>478</v>
      </c>
      <c r="BQ90" s="31" t="s">
        <v>339</v>
      </c>
      <c r="BR90" s="31"/>
      <c r="BS90" s="31">
        <v>40</v>
      </c>
      <c r="BT90" s="31" t="s">
        <v>347</v>
      </c>
      <c r="BU90" s="31">
        <v>11</v>
      </c>
      <c r="BV90" s="31" t="str">
        <f t="shared" si="38"/>
        <v>Aanloopperiodiek_1</v>
      </c>
      <c r="BW90" s="31" t="str">
        <f t="shared" si="39"/>
        <v>40_Aanloopperiodiek_1</v>
      </c>
      <c r="BX90" s="33" t="str">
        <f t="shared" si="44"/>
        <v>vervalt</v>
      </c>
      <c r="BY90" s="33" t="str">
        <f t="shared" si="45"/>
        <v>vervalt</v>
      </c>
      <c r="BZ90" s="33" t="str">
        <f t="shared" si="46"/>
        <v>vervalt</v>
      </c>
      <c r="CA90" s="322" t="str">
        <f t="shared" si="47"/>
        <v>vervalt</v>
      </c>
      <c r="CB90" s="50"/>
      <c r="CC90" s="4"/>
      <c r="CD90" s="4"/>
      <c r="CE90" s="33"/>
      <c r="CF90" s="55"/>
      <c r="CG90" s="16"/>
    </row>
    <row r="91" spans="1:85" ht="10.5" x14ac:dyDescent="0.15">
      <c r="A91" s="31">
        <v>40</v>
      </c>
      <c r="B91" s="31" t="s">
        <v>347</v>
      </c>
      <c r="C91" s="31">
        <v>11</v>
      </c>
      <c r="D91" s="31" t="str">
        <f t="shared" si="40"/>
        <v>Aanloopperiodiek_1</v>
      </c>
      <c r="E91" s="31" t="str">
        <f t="shared" si="41"/>
        <v>40_Aanloopperiodiek_1</v>
      </c>
      <c r="F91" s="36">
        <v>12.78</v>
      </c>
      <c r="G91" s="31"/>
      <c r="H91" s="31">
        <v>40</v>
      </c>
      <c r="I91" s="31">
        <v>0</v>
      </c>
      <c r="J91" s="31">
        <v>12</v>
      </c>
      <c r="K91" s="31">
        <f t="shared" si="24"/>
        <v>0</v>
      </c>
      <c r="L91" s="31" t="str">
        <f t="shared" si="25"/>
        <v>40_0</v>
      </c>
      <c r="M91" s="36">
        <v>13.63</v>
      </c>
      <c r="N91" s="15"/>
      <c r="O91" s="31">
        <v>40</v>
      </c>
      <c r="P91" s="31">
        <v>0</v>
      </c>
      <c r="Q91" s="31">
        <v>12</v>
      </c>
      <c r="R91" s="31">
        <f t="shared" si="26"/>
        <v>0</v>
      </c>
      <c r="S91" s="31" t="str">
        <f t="shared" si="27"/>
        <v>40_0</v>
      </c>
      <c r="T91" s="36">
        <v>14.04</v>
      </c>
      <c r="U91" s="15"/>
      <c r="V91" s="31">
        <v>40</v>
      </c>
      <c r="W91" s="31" t="s">
        <v>348</v>
      </c>
      <c r="X91" s="31">
        <v>12</v>
      </c>
      <c r="Y91" s="31" t="str">
        <f t="shared" si="28"/>
        <v>zij-instroomperiodiek</v>
      </c>
      <c r="Z91" s="31" t="str">
        <f t="shared" si="29"/>
        <v>40_zij-instroomperiodiek</v>
      </c>
      <c r="AA91" s="36">
        <v>14.5</v>
      </c>
      <c r="AB91" s="374"/>
      <c r="AC91" s="31">
        <v>40</v>
      </c>
      <c r="AD91" s="31" t="s">
        <v>348</v>
      </c>
      <c r="AE91" s="31">
        <v>12</v>
      </c>
      <c r="AF91" s="31" t="str">
        <f t="shared" si="30"/>
        <v>zij-instroomperiodiek</v>
      </c>
      <c r="AG91" s="31" t="str">
        <f t="shared" si="31"/>
        <v>40_zij-instroomperiodiek</v>
      </c>
      <c r="AH91" s="31">
        <v>14.93</v>
      </c>
      <c r="AI91" s="374"/>
      <c r="AJ91" s="31">
        <v>40</v>
      </c>
      <c r="AK91" s="31" t="s">
        <v>348</v>
      </c>
      <c r="AL91" s="31">
        <v>12</v>
      </c>
      <c r="AM91" s="31" t="str">
        <f t="shared" si="32"/>
        <v>zij-instroomperiodiek</v>
      </c>
      <c r="AN91" s="31" t="str">
        <f t="shared" si="33"/>
        <v>40_zij-instroomperiodiek</v>
      </c>
      <c r="AO91" s="31">
        <v>15.73</v>
      </c>
      <c r="AP91" s="373"/>
      <c r="AQ91" s="31">
        <v>40</v>
      </c>
      <c r="AR91" s="31" t="s">
        <v>348</v>
      </c>
      <c r="AS91" s="31">
        <v>12</v>
      </c>
      <c r="AT91" s="31" t="str">
        <f t="shared" si="34"/>
        <v>zij-instroomperiodiek</v>
      </c>
      <c r="AU91" s="31" t="str">
        <f t="shared" si="35"/>
        <v>40_zij-instroomperiodiek</v>
      </c>
      <c r="AV91" s="31">
        <v>16.21</v>
      </c>
      <c r="AW91" s="336"/>
      <c r="AX91" s="31">
        <v>40</v>
      </c>
      <c r="AY91" s="31" t="s">
        <v>348</v>
      </c>
      <c r="AZ91" s="31">
        <v>12</v>
      </c>
      <c r="BA91" s="31" t="str">
        <f t="shared" si="36"/>
        <v>zij-instroomperiodiek</v>
      </c>
      <c r="BB91" s="31" t="str">
        <f t="shared" si="37"/>
        <v>40_zij-instroomperiodiek</v>
      </c>
      <c r="BC91" s="31">
        <v>16.690000000000001</v>
      </c>
      <c r="BD91" s="31"/>
      <c r="BE91" s="31">
        <v>40</v>
      </c>
      <c r="BF91" s="31" t="s">
        <v>348</v>
      </c>
      <c r="BG91" s="31">
        <v>12</v>
      </c>
      <c r="BH91" s="31" t="str">
        <f t="shared" si="42"/>
        <v>zij-instroomperiodiek</v>
      </c>
      <c r="BI91" s="31" t="str">
        <f t="shared" si="43"/>
        <v>40_zij-instroomperiodiek</v>
      </c>
      <c r="BJ91" s="31">
        <v>17.36</v>
      </c>
      <c r="BK91" s="31"/>
      <c r="BL91" s="31">
        <v>40</v>
      </c>
      <c r="BM91" s="31" t="s">
        <v>348</v>
      </c>
      <c r="BN91" s="31">
        <v>12</v>
      </c>
      <c r="BO91" s="31" t="s">
        <v>348</v>
      </c>
      <c r="BP91" s="31" t="s">
        <v>479</v>
      </c>
      <c r="BQ91" s="31">
        <v>17.96</v>
      </c>
      <c r="BR91" s="31"/>
      <c r="BS91" s="31">
        <v>40</v>
      </c>
      <c r="BT91" s="31" t="s">
        <v>348</v>
      </c>
      <c r="BU91" s="31">
        <v>12</v>
      </c>
      <c r="BV91" s="31" t="str">
        <f t="shared" si="38"/>
        <v>zij-instroomperiodiek</v>
      </c>
      <c r="BW91" s="31" t="str">
        <f t="shared" si="39"/>
        <v>40_zij-instroomperiodiek</v>
      </c>
      <c r="BX91" s="33">
        <f t="shared" si="44"/>
        <v>16.690000000000001</v>
      </c>
      <c r="BY91" s="33">
        <f t="shared" si="45"/>
        <v>17.36</v>
      </c>
      <c r="BZ91" s="33">
        <f t="shared" si="46"/>
        <v>17.96</v>
      </c>
      <c r="CA91" s="322">
        <f t="shared" si="47"/>
        <v>17.024999999999999</v>
      </c>
      <c r="CB91" s="50"/>
      <c r="CC91" s="4"/>
      <c r="CD91" s="4"/>
      <c r="CE91" s="33"/>
      <c r="CF91" s="55"/>
      <c r="CG91" s="16"/>
    </row>
    <row r="92" spans="1:85" ht="10.5" x14ac:dyDescent="0.15">
      <c r="A92" s="31">
        <v>40</v>
      </c>
      <c r="B92" s="31">
        <v>0</v>
      </c>
      <c r="C92" s="31">
        <v>12</v>
      </c>
      <c r="D92" s="31">
        <f t="shared" si="40"/>
        <v>0</v>
      </c>
      <c r="E92" s="31" t="str">
        <f t="shared" si="41"/>
        <v>40_0</v>
      </c>
      <c r="F92" s="36">
        <v>13.17</v>
      </c>
      <c r="G92" s="31"/>
      <c r="H92" s="31">
        <v>40</v>
      </c>
      <c r="I92" s="31">
        <v>1</v>
      </c>
      <c r="J92" s="31">
        <v>14</v>
      </c>
      <c r="K92" s="31">
        <f t="shared" si="24"/>
        <v>1</v>
      </c>
      <c r="L92" s="31" t="str">
        <f t="shared" si="25"/>
        <v>40_1</v>
      </c>
      <c r="M92" s="36">
        <v>14.56</v>
      </c>
      <c r="N92" s="15"/>
      <c r="O92" s="31">
        <v>40</v>
      </c>
      <c r="P92" s="31">
        <v>1</v>
      </c>
      <c r="Q92" s="31">
        <v>14</v>
      </c>
      <c r="R92" s="31">
        <f t="shared" si="26"/>
        <v>1</v>
      </c>
      <c r="S92" s="31" t="str">
        <f t="shared" si="27"/>
        <v>40_1</v>
      </c>
      <c r="T92" s="36">
        <v>14.99</v>
      </c>
      <c r="U92" s="15"/>
      <c r="V92" s="31">
        <v>40</v>
      </c>
      <c r="W92" s="31">
        <v>1</v>
      </c>
      <c r="X92" s="31">
        <v>14</v>
      </c>
      <c r="Y92" s="31">
        <f t="shared" si="28"/>
        <v>1</v>
      </c>
      <c r="Z92" s="31" t="str">
        <f t="shared" si="29"/>
        <v>40_1</v>
      </c>
      <c r="AA92" s="36">
        <v>15.48</v>
      </c>
      <c r="AB92" s="374"/>
      <c r="AC92" s="31">
        <v>40</v>
      </c>
      <c r="AD92" s="31">
        <v>1</v>
      </c>
      <c r="AE92" s="31">
        <v>14</v>
      </c>
      <c r="AF92" s="31">
        <f t="shared" si="30"/>
        <v>1</v>
      </c>
      <c r="AG92" s="31" t="str">
        <f t="shared" si="31"/>
        <v>40_1</v>
      </c>
      <c r="AH92" s="31">
        <v>15.94</v>
      </c>
      <c r="AI92" s="374"/>
      <c r="AJ92" s="31">
        <v>40</v>
      </c>
      <c r="AK92" s="31">
        <v>1</v>
      </c>
      <c r="AL92" s="31">
        <v>14</v>
      </c>
      <c r="AM92" s="31">
        <f t="shared" si="32"/>
        <v>1</v>
      </c>
      <c r="AN92" s="31" t="str">
        <f t="shared" si="33"/>
        <v>40_1</v>
      </c>
      <c r="AO92" s="31">
        <v>16.739999999999998</v>
      </c>
      <c r="AP92" s="373"/>
      <c r="AQ92" s="31">
        <v>40</v>
      </c>
      <c r="AR92" s="31">
        <v>1</v>
      </c>
      <c r="AS92" s="31">
        <v>14</v>
      </c>
      <c r="AT92" s="31">
        <f t="shared" si="34"/>
        <v>1</v>
      </c>
      <c r="AU92" s="31" t="str">
        <f t="shared" si="35"/>
        <v>40_1</v>
      </c>
      <c r="AV92" s="31">
        <v>17.22</v>
      </c>
      <c r="AW92" s="336"/>
      <c r="AX92" s="31">
        <v>40</v>
      </c>
      <c r="AY92" s="31">
        <v>1</v>
      </c>
      <c r="AZ92" s="31">
        <v>14</v>
      </c>
      <c r="BA92" s="31">
        <f t="shared" si="36"/>
        <v>1</v>
      </c>
      <c r="BB92" s="31" t="str">
        <f t="shared" si="37"/>
        <v>40_1</v>
      </c>
      <c r="BC92" s="31">
        <v>17.7</v>
      </c>
      <c r="BD92" s="31"/>
      <c r="BE92" s="31">
        <v>40</v>
      </c>
      <c r="BF92" s="31">
        <v>1</v>
      </c>
      <c r="BG92" s="31">
        <v>14</v>
      </c>
      <c r="BH92" s="31">
        <f t="shared" si="42"/>
        <v>1</v>
      </c>
      <c r="BI92" s="31" t="str">
        <f t="shared" si="43"/>
        <v>40_1</v>
      </c>
      <c r="BJ92" s="31">
        <v>18.41</v>
      </c>
      <c r="BK92" s="31"/>
      <c r="BL92" s="31">
        <v>40</v>
      </c>
      <c r="BM92" s="31">
        <v>1</v>
      </c>
      <c r="BN92" s="31">
        <v>14</v>
      </c>
      <c r="BO92" s="31">
        <v>1</v>
      </c>
      <c r="BP92" s="31" t="s">
        <v>480</v>
      </c>
      <c r="BQ92" s="31">
        <v>19.05</v>
      </c>
      <c r="BR92" s="31"/>
      <c r="BS92" s="31">
        <v>40</v>
      </c>
      <c r="BT92" s="31">
        <v>1</v>
      </c>
      <c r="BU92" s="31">
        <v>14</v>
      </c>
      <c r="BV92" s="31">
        <f t="shared" si="38"/>
        <v>1</v>
      </c>
      <c r="BW92" s="31" t="str">
        <f t="shared" si="39"/>
        <v>40_1</v>
      </c>
      <c r="BX92" s="33">
        <f t="shared" si="44"/>
        <v>17.7</v>
      </c>
      <c r="BY92" s="33">
        <f t="shared" si="45"/>
        <v>18.41</v>
      </c>
      <c r="BZ92" s="33">
        <f t="shared" si="46"/>
        <v>19.05</v>
      </c>
      <c r="CA92" s="322">
        <f t="shared" si="47"/>
        <v>18.055</v>
      </c>
      <c r="CB92" s="50"/>
      <c r="CC92" s="4"/>
      <c r="CD92" s="4"/>
      <c r="CE92" s="33"/>
      <c r="CF92" s="55"/>
      <c r="CG92" s="16"/>
    </row>
    <row r="93" spans="1:85" ht="10.5" x14ac:dyDescent="0.15">
      <c r="A93" s="31">
        <v>40</v>
      </c>
      <c r="B93" s="31">
        <v>1</v>
      </c>
      <c r="C93" s="31">
        <v>14</v>
      </c>
      <c r="D93" s="31">
        <f t="shared" si="40"/>
        <v>1</v>
      </c>
      <c r="E93" s="31" t="str">
        <f t="shared" si="41"/>
        <v>40_1</v>
      </c>
      <c r="F93" s="36">
        <v>14.06</v>
      </c>
      <c r="G93" s="31"/>
      <c r="H93" s="31">
        <v>40</v>
      </c>
      <c r="I93" s="31">
        <v>2</v>
      </c>
      <c r="J93" s="31">
        <v>16</v>
      </c>
      <c r="K93" s="31">
        <f t="shared" si="24"/>
        <v>2</v>
      </c>
      <c r="L93" s="31" t="str">
        <f t="shared" si="25"/>
        <v>40_2</v>
      </c>
      <c r="M93" s="36">
        <v>15.46</v>
      </c>
      <c r="N93" s="4"/>
      <c r="O93" s="31">
        <v>40</v>
      </c>
      <c r="P93" s="31">
        <v>2</v>
      </c>
      <c r="Q93" s="31">
        <v>16</v>
      </c>
      <c r="R93" s="31">
        <f t="shared" si="26"/>
        <v>2</v>
      </c>
      <c r="S93" s="31" t="str">
        <f t="shared" si="27"/>
        <v>40_2</v>
      </c>
      <c r="T93" s="36">
        <v>15.93</v>
      </c>
      <c r="U93" s="4"/>
      <c r="V93" s="31">
        <v>40</v>
      </c>
      <c r="W93" s="31">
        <v>2</v>
      </c>
      <c r="X93" s="31">
        <v>16</v>
      </c>
      <c r="Y93" s="31">
        <f t="shared" si="28"/>
        <v>2</v>
      </c>
      <c r="Z93" s="31" t="str">
        <f t="shared" si="29"/>
        <v>40_2</v>
      </c>
      <c r="AA93" s="36">
        <v>16.440000000000001</v>
      </c>
      <c r="AB93" s="374"/>
      <c r="AC93" s="31">
        <v>40</v>
      </c>
      <c r="AD93" s="31">
        <v>2</v>
      </c>
      <c r="AE93" s="31">
        <v>16</v>
      </c>
      <c r="AF93" s="31">
        <f t="shared" si="30"/>
        <v>2</v>
      </c>
      <c r="AG93" s="31" t="str">
        <f t="shared" si="31"/>
        <v>40_2</v>
      </c>
      <c r="AH93" s="31">
        <v>16.940000000000001</v>
      </c>
      <c r="AI93" s="374"/>
      <c r="AJ93" s="31">
        <v>40</v>
      </c>
      <c r="AK93" s="31">
        <v>2</v>
      </c>
      <c r="AL93" s="31">
        <v>16</v>
      </c>
      <c r="AM93" s="31">
        <f t="shared" si="32"/>
        <v>2</v>
      </c>
      <c r="AN93" s="31" t="str">
        <f t="shared" si="33"/>
        <v>40_2</v>
      </c>
      <c r="AO93" s="31">
        <v>17.78</v>
      </c>
      <c r="AP93" s="373"/>
      <c r="AQ93" s="31">
        <v>40</v>
      </c>
      <c r="AR93" s="31">
        <v>2</v>
      </c>
      <c r="AS93" s="31">
        <v>16</v>
      </c>
      <c r="AT93" s="31">
        <f t="shared" si="34"/>
        <v>2</v>
      </c>
      <c r="AU93" s="31" t="str">
        <f t="shared" si="35"/>
        <v>40_2</v>
      </c>
      <c r="AV93" s="31">
        <v>18.260000000000002</v>
      </c>
      <c r="AW93" s="336"/>
      <c r="AX93" s="31">
        <v>40</v>
      </c>
      <c r="AY93" s="31">
        <v>2</v>
      </c>
      <c r="AZ93" s="31">
        <v>16</v>
      </c>
      <c r="BA93" s="31">
        <f t="shared" si="36"/>
        <v>2</v>
      </c>
      <c r="BB93" s="31" t="str">
        <f t="shared" si="37"/>
        <v>40_2</v>
      </c>
      <c r="BC93" s="31">
        <v>18.739999999999998</v>
      </c>
      <c r="BD93" s="31"/>
      <c r="BE93" s="31">
        <v>40</v>
      </c>
      <c r="BF93" s="31">
        <v>2</v>
      </c>
      <c r="BG93" s="31">
        <v>16</v>
      </c>
      <c r="BH93" s="31">
        <f t="shared" si="42"/>
        <v>2</v>
      </c>
      <c r="BI93" s="31" t="str">
        <f t="shared" si="43"/>
        <v>40_2</v>
      </c>
      <c r="BJ93" s="31">
        <v>19.489999999999998</v>
      </c>
      <c r="BK93" s="31"/>
      <c r="BL93" s="31">
        <v>40</v>
      </c>
      <c r="BM93" s="31">
        <v>2</v>
      </c>
      <c r="BN93" s="31">
        <v>16</v>
      </c>
      <c r="BO93" s="31">
        <v>2</v>
      </c>
      <c r="BP93" s="31" t="s">
        <v>481</v>
      </c>
      <c r="BQ93" s="31">
        <v>20.170000000000002</v>
      </c>
      <c r="BR93" s="31"/>
      <c r="BS93" s="31">
        <v>40</v>
      </c>
      <c r="BT93" s="31">
        <v>2</v>
      </c>
      <c r="BU93" s="31">
        <v>16</v>
      </c>
      <c r="BV93" s="31">
        <f t="shared" si="38"/>
        <v>2</v>
      </c>
      <c r="BW93" s="31" t="str">
        <f t="shared" si="39"/>
        <v>40_2</v>
      </c>
      <c r="BX93" s="33">
        <f t="shared" si="44"/>
        <v>18.739999999999998</v>
      </c>
      <c r="BY93" s="33">
        <f t="shared" si="45"/>
        <v>19.489999999999998</v>
      </c>
      <c r="BZ93" s="33">
        <f t="shared" si="46"/>
        <v>20.170000000000002</v>
      </c>
      <c r="CA93" s="322">
        <f t="shared" si="47"/>
        <v>19.114999999999998</v>
      </c>
      <c r="CB93" s="50"/>
      <c r="CC93" s="4"/>
      <c r="CD93" s="4"/>
      <c r="CE93" s="4"/>
      <c r="CF93" s="5"/>
    </row>
    <row r="94" spans="1:85" ht="10.5" x14ac:dyDescent="0.15">
      <c r="A94" s="31">
        <v>40</v>
      </c>
      <c r="B94" s="31">
        <v>2</v>
      </c>
      <c r="C94" s="31">
        <v>16</v>
      </c>
      <c r="D94" s="31">
        <f t="shared" si="40"/>
        <v>2</v>
      </c>
      <c r="E94" s="31" t="str">
        <f t="shared" si="41"/>
        <v>40_2</v>
      </c>
      <c r="F94" s="36">
        <v>14.94</v>
      </c>
      <c r="G94" s="31"/>
      <c r="H94" s="31">
        <v>40</v>
      </c>
      <c r="I94" s="31">
        <v>3</v>
      </c>
      <c r="J94" s="31">
        <v>17</v>
      </c>
      <c r="K94" s="31">
        <f t="shared" si="24"/>
        <v>3</v>
      </c>
      <c r="L94" s="31" t="str">
        <f t="shared" si="25"/>
        <v>40_3</v>
      </c>
      <c r="M94" s="36">
        <v>15.85</v>
      </c>
      <c r="N94" s="4"/>
      <c r="O94" s="31">
        <v>40</v>
      </c>
      <c r="P94" s="31">
        <v>3</v>
      </c>
      <c r="Q94" s="31">
        <v>17</v>
      </c>
      <c r="R94" s="31">
        <f t="shared" si="26"/>
        <v>3</v>
      </c>
      <c r="S94" s="31" t="str">
        <f t="shared" si="27"/>
        <v>40_3</v>
      </c>
      <c r="T94" s="36">
        <v>16.329999999999998</v>
      </c>
      <c r="U94" s="4"/>
      <c r="V94" s="31">
        <v>40</v>
      </c>
      <c r="W94" s="31">
        <v>3</v>
      </c>
      <c r="X94" s="31">
        <v>17</v>
      </c>
      <c r="Y94" s="31">
        <f t="shared" si="28"/>
        <v>3</v>
      </c>
      <c r="Z94" s="31" t="str">
        <f t="shared" si="29"/>
        <v>40_3</v>
      </c>
      <c r="AA94" s="36">
        <v>16.86</v>
      </c>
      <c r="AB94" s="374"/>
      <c r="AC94" s="31">
        <v>40</v>
      </c>
      <c r="AD94" s="31">
        <v>3</v>
      </c>
      <c r="AE94" s="31">
        <v>17</v>
      </c>
      <c r="AF94" s="31">
        <f t="shared" si="30"/>
        <v>3</v>
      </c>
      <c r="AG94" s="31" t="str">
        <f t="shared" si="31"/>
        <v>40_3</v>
      </c>
      <c r="AH94" s="31">
        <v>17.37</v>
      </c>
      <c r="AI94" s="374"/>
      <c r="AJ94" s="31">
        <v>40</v>
      </c>
      <c r="AK94" s="31">
        <v>3</v>
      </c>
      <c r="AL94" s="31">
        <v>17</v>
      </c>
      <c r="AM94" s="31">
        <f t="shared" si="32"/>
        <v>3</v>
      </c>
      <c r="AN94" s="31" t="str">
        <f t="shared" si="33"/>
        <v>40_3</v>
      </c>
      <c r="AO94" s="31">
        <v>18.239999999999998</v>
      </c>
      <c r="AP94" s="373"/>
      <c r="AQ94" s="31">
        <v>40</v>
      </c>
      <c r="AR94" s="31">
        <v>3</v>
      </c>
      <c r="AS94" s="31">
        <v>17</v>
      </c>
      <c r="AT94" s="31">
        <f t="shared" si="34"/>
        <v>3</v>
      </c>
      <c r="AU94" s="31" t="str">
        <f t="shared" si="35"/>
        <v>40_3</v>
      </c>
      <c r="AV94" s="31">
        <v>18.71</v>
      </c>
      <c r="AW94" s="336"/>
      <c r="AX94" s="31">
        <v>40</v>
      </c>
      <c r="AY94" s="31">
        <v>3</v>
      </c>
      <c r="AZ94" s="31">
        <v>17</v>
      </c>
      <c r="BA94" s="31">
        <f t="shared" si="36"/>
        <v>3</v>
      </c>
      <c r="BB94" s="31" t="str">
        <f t="shared" si="37"/>
        <v>40_3</v>
      </c>
      <c r="BC94" s="31">
        <v>19.190000000000001</v>
      </c>
      <c r="BD94" s="31"/>
      <c r="BE94" s="31">
        <v>40</v>
      </c>
      <c r="BF94" s="31">
        <v>3</v>
      </c>
      <c r="BG94" s="31">
        <v>17</v>
      </c>
      <c r="BH94" s="31">
        <f t="shared" si="42"/>
        <v>3</v>
      </c>
      <c r="BI94" s="31" t="str">
        <f t="shared" si="43"/>
        <v>40_3</v>
      </c>
      <c r="BJ94" s="31">
        <v>19.96</v>
      </c>
      <c r="BK94" s="31"/>
      <c r="BL94" s="31">
        <v>40</v>
      </c>
      <c r="BM94" s="31">
        <v>3</v>
      </c>
      <c r="BN94" s="31">
        <v>17</v>
      </c>
      <c r="BO94" s="31">
        <v>3</v>
      </c>
      <c r="BP94" s="31" t="s">
        <v>482</v>
      </c>
      <c r="BQ94" s="31">
        <v>20.66</v>
      </c>
      <c r="BR94" s="31"/>
      <c r="BS94" s="31">
        <v>40</v>
      </c>
      <c r="BT94" s="31">
        <v>3</v>
      </c>
      <c r="BU94" s="31">
        <v>17</v>
      </c>
      <c r="BV94" s="31">
        <f t="shared" si="38"/>
        <v>3</v>
      </c>
      <c r="BW94" s="31" t="str">
        <f t="shared" si="39"/>
        <v>40_3</v>
      </c>
      <c r="BX94" s="33">
        <f t="shared" si="44"/>
        <v>19.190000000000001</v>
      </c>
      <c r="BY94" s="33">
        <f t="shared" si="45"/>
        <v>19.96</v>
      </c>
      <c r="BZ94" s="33">
        <f t="shared" si="46"/>
        <v>20.66</v>
      </c>
      <c r="CA94" s="322">
        <f t="shared" si="47"/>
        <v>19.575000000000003</v>
      </c>
      <c r="CB94" s="4"/>
      <c r="CC94" s="4"/>
      <c r="CD94" s="4"/>
      <c r="CE94" s="4"/>
      <c r="CF94" s="5"/>
    </row>
    <row r="95" spans="1:85" ht="10.5" x14ac:dyDescent="0.15">
      <c r="A95" s="31">
        <v>40</v>
      </c>
      <c r="B95" s="31">
        <v>3</v>
      </c>
      <c r="C95" s="31">
        <v>17</v>
      </c>
      <c r="D95" s="31">
        <f t="shared" si="40"/>
        <v>3</v>
      </c>
      <c r="E95" s="31" t="str">
        <f t="shared" si="41"/>
        <v>40_3</v>
      </c>
      <c r="F95" s="36">
        <v>15.32</v>
      </c>
      <c r="G95" s="31"/>
      <c r="H95" s="31">
        <v>40</v>
      </c>
      <c r="I95" s="31">
        <v>4</v>
      </c>
      <c r="J95" s="31">
        <v>18</v>
      </c>
      <c r="K95" s="31">
        <f t="shared" si="24"/>
        <v>4</v>
      </c>
      <c r="L95" s="31" t="str">
        <f t="shared" si="25"/>
        <v>40_4</v>
      </c>
      <c r="M95" s="36">
        <v>16.329999999999998</v>
      </c>
      <c r="N95" s="21"/>
      <c r="O95" s="31">
        <v>40</v>
      </c>
      <c r="P95" s="31">
        <v>4</v>
      </c>
      <c r="Q95" s="31">
        <v>18</v>
      </c>
      <c r="R95" s="31">
        <f t="shared" si="26"/>
        <v>4</v>
      </c>
      <c r="S95" s="31" t="str">
        <f t="shared" si="27"/>
        <v>40_4</v>
      </c>
      <c r="T95" s="36">
        <v>16.82</v>
      </c>
      <c r="U95" s="21"/>
      <c r="V95" s="31">
        <v>40</v>
      </c>
      <c r="W95" s="31">
        <v>4</v>
      </c>
      <c r="X95" s="31">
        <v>18</v>
      </c>
      <c r="Y95" s="31">
        <f t="shared" si="28"/>
        <v>4</v>
      </c>
      <c r="Z95" s="31" t="str">
        <f t="shared" si="29"/>
        <v>40_4</v>
      </c>
      <c r="AA95" s="36">
        <v>17.36</v>
      </c>
      <c r="AB95" s="374"/>
      <c r="AC95" s="31">
        <v>40</v>
      </c>
      <c r="AD95" s="31">
        <v>4</v>
      </c>
      <c r="AE95" s="31">
        <v>18</v>
      </c>
      <c r="AF95" s="31">
        <f t="shared" si="30"/>
        <v>4</v>
      </c>
      <c r="AG95" s="31" t="str">
        <f t="shared" si="31"/>
        <v>40_4</v>
      </c>
      <c r="AH95" s="31">
        <v>17.88</v>
      </c>
      <c r="AI95" s="374"/>
      <c r="AJ95" s="31">
        <v>40</v>
      </c>
      <c r="AK95" s="31">
        <v>4</v>
      </c>
      <c r="AL95" s="31">
        <v>18</v>
      </c>
      <c r="AM95" s="31">
        <f t="shared" si="32"/>
        <v>4</v>
      </c>
      <c r="AN95" s="31" t="str">
        <f t="shared" si="33"/>
        <v>40_4</v>
      </c>
      <c r="AO95" s="31">
        <v>18.78</v>
      </c>
      <c r="AP95" s="373"/>
      <c r="AQ95" s="31">
        <v>40</v>
      </c>
      <c r="AR95" s="31">
        <v>4</v>
      </c>
      <c r="AS95" s="31">
        <v>18</v>
      </c>
      <c r="AT95" s="31">
        <f t="shared" si="34"/>
        <v>4</v>
      </c>
      <c r="AU95" s="31" t="str">
        <f t="shared" si="35"/>
        <v>40_4</v>
      </c>
      <c r="AV95" s="31">
        <v>19.260000000000002</v>
      </c>
      <c r="AW95" s="336"/>
      <c r="AX95" s="31">
        <v>40</v>
      </c>
      <c r="AY95" s="31">
        <v>4</v>
      </c>
      <c r="AZ95" s="31">
        <v>18</v>
      </c>
      <c r="BA95" s="31">
        <f t="shared" si="36"/>
        <v>4</v>
      </c>
      <c r="BB95" s="31" t="str">
        <f t="shared" si="37"/>
        <v>40_4</v>
      </c>
      <c r="BC95" s="31">
        <v>19.739999999999998</v>
      </c>
      <c r="BD95" s="31"/>
      <c r="BE95" s="31">
        <v>40</v>
      </c>
      <c r="BF95" s="31">
        <v>4</v>
      </c>
      <c r="BG95" s="31">
        <v>18</v>
      </c>
      <c r="BH95" s="31">
        <f t="shared" si="42"/>
        <v>4</v>
      </c>
      <c r="BI95" s="31" t="str">
        <f t="shared" si="43"/>
        <v>40_4</v>
      </c>
      <c r="BJ95" s="31">
        <v>20.53</v>
      </c>
      <c r="BK95" s="31"/>
      <c r="BL95" s="31">
        <v>40</v>
      </c>
      <c r="BM95" s="31">
        <v>4</v>
      </c>
      <c r="BN95" s="31">
        <v>18</v>
      </c>
      <c r="BO95" s="31">
        <v>4</v>
      </c>
      <c r="BP95" s="31" t="s">
        <v>483</v>
      </c>
      <c r="BQ95" s="31">
        <v>21.25</v>
      </c>
      <c r="BR95" s="31"/>
      <c r="BS95" s="31">
        <v>40</v>
      </c>
      <c r="BT95" s="31">
        <v>4</v>
      </c>
      <c r="BU95" s="31">
        <v>18</v>
      </c>
      <c r="BV95" s="31">
        <f t="shared" si="38"/>
        <v>4</v>
      </c>
      <c r="BW95" s="31" t="str">
        <f t="shared" si="39"/>
        <v>40_4</v>
      </c>
      <c r="BX95" s="33">
        <f t="shared" si="44"/>
        <v>19.739999999999998</v>
      </c>
      <c r="BY95" s="33">
        <f t="shared" si="45"/>
        <v>20.53</v>
      </c>
      <c r="BZ95" s="33">
        <f t="shared" si="46"/>
        <v>21.25</v>
      </c>
      <c r="CA95" s="322">
        <f t="shared" si="47"/>
        <v>20.134999999999998</v>
      </c>
      <c r="CB95" s="17"/>
      <c r="CC95" s="4"/>
      <c r="CD95" s="4"/>
      <c r="CE95" s="23"/>
      <c r="CF95" s="58"/>
      <c r="CG95" s="18"/>
    </row>
    <row r="96" spans="1:85" ht="10.5" x14ac:dyDescent="0.15">
      <c r="A96" s="31">
        <v>40</v>
      </c>
      <c r="B96" s="31">
        <v>4</v>
      </c>
      <c r="C96" s="31">
        <v>18</v>
      </c>
      <c r="D96" s="31">
        <f t="shared" si="40"/>
        <v>4</v>
      </c>
      <c r="E96" s="31" t="str">
        <f t="shared" si="41"/>
        <v>40_4</v>
      </c>
      <c r="F96" s="36">
        <v>15.77</v>
      </c>
      <c r="G96" s="31"/>
      <c r="H96" s="31">
        <v>40</v>
      </c>
      <c r="I96" s="31">
        <v>5</v>
      </c>
      <c r="J96" s="31">
        <v>19</v>
      </c>
      <c r="K96" s="31">
        <f t="shared" si="24"/>
        <v>5</v>
      </c>
      <c r="L96" s="31" t="str">
        <f t="shared" si="25"/>
        <v>40_5</v>
      </c>
      <c r="M96" s="36">
        <v>16.75</v>
      </c>
      <c r="N96" s="23"/>
      <c r="O96" s="31">
        <v>40</v>
      </c>
      <c r="P96" s="31">
        <v>5</v>
      </c>
      <c r="Q96" s="31">
        <v>19</v>
      </c>
      <c r="R96" s="31">
        <f t="shared" si="26"/>
        <v>5</v>
      </c>
      <c r="S96" s="31" t="str">
        <f t="shared" si="27"/>
        <v>40_5</v>
      </c>
      <c r="T96" s="36">
        <v>17.260000000000002</v>
      </c>
      <c r="U96" s="23"/>
      <c r="V96" s="31">
        <v>40</v>
      </c>
      <c r="W96" s="31">
        <v>5</v>
      </c>
      <c r="X96" s="31">
        <v>19</v>
      </c>
      <c r="Y96" s="31">
        <f t="shared" si="28"/>
        <v>5</v>
      </c>
      <c r="Z96" s="31" t="str">
        <f t="shared" si="29"/>
        <v>40_5</v>
      </c>
      <c r="AA96" s="36">
        <v>17.82</v>
      </c>
      <c r="AB96" s="374"/>
      <c r="AC96" s="31">
        <v>40</v>
      </c>
      <c r="AD96" s="31">
        <v>5</v>
      </c>
      <c r="AE96" s="31">
        <v>19</v>
      </c>
      <c r="AF96" s="31">
        <f t="shared" si="30"/>
        <v>5</v>
      </c>
      <c r="AG96" s="31" t="str">
        <f t="shared" si="31"/>
        <v>40_5</v>
      </c>
      <c r="AH96" s="31">
        <v>18.350000000000001</v>
      </c>
      <c r="AI96" s="374"/>
      <c r="AJ96" s="31">
        <v>40</v>
      </c>
      <c r="AK96" s="31">
        <v>5</v>
      </c>
      <c r="AL96" s="31">
        <v>19</v>
      </c>
      <c r="AM96" s="31">
        <f t="shared" si="32"/>
        <v>5</v>
      </c>
      <c r="AN96" s="31" t="str">
        <f t="shared" si="33"/>
        <v>40_5</v>
      </c>
      <c r="AO96" s="31">
        <v>19.27</v>
      </c>
      <c r="AP96" s="373"/>
      <c r="AQ96" s="31">
        <v>40</v>
      </c>
      <c r="AR96" s="31">
        <v>5</v>
      </c>
      <c r="AS96" s="31">
        <v>19</v>
      </c>
      <c r="AT96" s="31">
        <f t="shared" si="34"/>
        <v>5</v>
      </c>
      <c r="AU96" s="31" t="str">
        <f t="shared" si="35"/>
        <v>40_5</v>
      </c>
      <c r="AV96" s="31">
        <v>19.75</v>
      </c>
      <c r="AW96" s="336"/>
      <c r="AX96" s="31">
        <v>40</v>
      </c>
      <c r="AY96" s="31">
        <v>5</v>
      </c>
      <c r="AZ96" s="31">
        <v>19</v>
      </c>
      <c r="BA96" s="31">
        <f t="shared" si="36"/>
        <v>5</v>
      </c>
      <c r="BB96" s="31" t="str">
        <f t="shared" si="37"/>
        <v>40_5</v>
      </c>
      <c r="BC96" s="31">
        <v>20.239999999999998</v>
      </c>
      <c r="BD96" s="31"/>
      <c r="BE96" s="31">
        <v>40</v>
      </c>
      <c r="BF96" s="31">
        <v>5</v>
      </c>
      <c r="BG96" s="31">
        <v>19</v>
      </c>
      <c r="BH96" s="31">
        <f t="shared" si="42"/>
        <v>5</v>
      </c>
      <c r="BI96" s="31" t="str">
        <f t="shared" si="43"/>
        <v>40_5</v>
      </c>
      <c r="BJ96" s="31">
        <v>21.05</v>
      </c>
      <c r="BK96" s="31"/>
      <c r="BL96" s="31">
        <v>40</v>
      </c>
      <c r="BM96" s="31">
        <v>5</v>
      </c>
      <c r="BN96" s="31">
        <v>19</v>
      </c>
      <c r="BO96" s="31">
        <v>5</v>
      </c>
      <c r="BP96" s="31" t="s">
        <v>484</v>
      </c>
      <c r="BQ96" s="31">
        <v>21.79</v>
      </c>
      <c r="BR96" s="31"/>
      <c r="BS96" s="31">
        <v>40</v>
      </c>
      <c r="BT96" s="31">
        <v>5</v>
      </c>
      <c r="BU96" s="31">
        <v>19</v>
      </c>
      <c r="BV96" s="31">
        <f t="shared" si="38"/>
        <v>5</v>
      </c>
      <c r="BW96" s="31" t="str">
        <f t="shared" si="39"/>
        <v>40_5</v>
      </c>
      <c r="BX96" s="33">
        <f t="shared" si="44"/>
        <v>20.239999999999998</v>
      </c>
      <c r="BY96" s="33">
        <f t="shared" si="45"/>
        <v>21.05</v>
      </c>
      <c r="BZ96" s="33">
        <f t="shared" si="46"/>
        <v>21.79</v>
      </c>
      <c r="CA96" s="322">
        <f t="shared" si="47"/>
        <v>20.645</v>
      </c>
      <c r="CB96" s="17"/>
      <c r="CC96" s="53"/>
      <c r="CD96" s="53"/>
      <c r="CE96" s="23"/>
      <c r="CF96" s="59"/>
      <c r="CG96" s="22"/>
    </row>
    <row r="97" spans="1:85" ht="10.5" x14ac:dyDescent="0.15">
      <c r="A97" s="31">
        <v>40</v>
      </c>
      <c r="B97" s="31">
        <v>5</v>
      </c>
      <c r="C97" s="31">
        <v>19</v>
      </c>
      <c r="D97" s="31">
        <f t="shared" si="40"/>
        <v>5</v>
      </c>
      <c r="E97" s="31" t="str">
        <f t="shared" si="41"/>
        <v>40_5</v>
      </c>
      <c r="F97" s="36">
        <v>16.190000000000001</v>
      </c>
      <c r="G97" s="31"/>
      <c r="H97" s="31">
        <v>40</v>
      </c>
      <c r="I97" s="31">
        <v>6</v>
      </c>
      <c r="J97" s="31">
        <v>20</v>
      </c>
      <c r="K97" s="31">
        <f t="shared" si="24"/>
        <v>6</v>
      </c>
      <c r="L97" s="31" t="str">
        <f t="shared" si="25"/>
        <v>40_6</v>
      </c>
      <c r="M97" s="36">
        <v>17.21</v>
      </c>
      <c r="N97" s="15"/>
      <c r="O97" s="31">
        <v>40</v>
      </c>
      <c r="P97" s="31">
        <v>6</v>
      </c>
      <c r="Q97" s="31">
        <v>20</v>
      </c>
      <c r="R97" s="31">
        <f t="shared" si="26"/>
        <v>6</v>
      </c>
      <c r="S97" s="31" t="str">
        <f t="shared" si="27"/>
        <v>40_6</v>
      </c>
      <c r="T97" s="36">
        <v>17.72</v>
      </c>
      <c r="U97" s="15"/>
      <c r="V97" s="31">
        <v>40</v>
      </c>
      <c r="W97" s="31">
        <v>6</v>
      </c>
      <c r="X97" s="31">
        <v>20</v>
      </c>
      <c r="Y97" s="31">
        <f t="shared" si="28"/>
        <v>6</v>
      </c>
      <c r="Z97" s="31" t="str">
        <f t="shared" si="29"/>
        <v>40_6</v>
      </c>
      <c r="AA97" s="36">
        <v>18.3</v>
      </c>
      <c r="AB97" s="374"/>
      <c r="AC97" s="31">
        <v>40</v>
      </c>
      <c r="AD97" s="31">
        <v>6</v>
      </c>
      <c r="AE97" s="31">
        <v>20</v>
      </c>
      <c r="AF97" s="31">
        <f t="shared" si="30"/>
        <v>6</v>
      </c>
      <c r="AG97" s="31" t="str">
        <f t="shared" si="31"/>
        <v>40_6</v>
      </c>
      <c r="AH97" s="31">
        <v>18.850000000000001</v>
      </c>
      <c r="AI97" s="374"/>
      <c r="AJ97" s="31">
        <v>40</v>
      </c>
      <c r="AK97" s="31">
        <v>6</v>
      </c>
      <c r="AL97" s="31">
        <v>20</v>
      </c>
      <c r="AM97" s="31">
        <f t="shared" si="32"/>
        <v>6</v>
      </c>
      <c r="AN97" s="31" t="str">
        <f t="shared" si="33"/>
        <v>40_6</v>
      </c>
      <c r="AO97" s="31">
        <v>19.79</v>
      </c>
      <c r="AP97" s="373"/>
      <c r="AQ97" s="31">
        <v>40</v>
      </c>
      <c r="AR97" s="31">
        <v>6</v>
      </c>
      <c r="AS97" s="31">
        <v>20</v>
      </c>
      <c r="AT97" s="31">
        <f t="shared" si="34"/>
        <v>6</v>
      </c>
      <c r="AU97" s="31" t="str">
        <f t="shared" si="35"/>
        <v>40_6</v>
      </c>
      <c r="AV97" s="31">
        <v>20.28</v>
      </c>
      <c r="AW97" s="336"/>
      <c r="AX97" s="31">
        <v>40</v>
      </c>
      <c r="AY97" s="31">
        <v>6</v>
      </c>
      <c r="AZ97" s="31">
        <v>20</v>
      </c>
      <c r="BA97" s="31">
        <f t="shared" si="36"/>
        <v>6</v>
      </c>
      <c r="BB97" s="31" t="str">
        <f t="shared" si="37"/>
        <v>40_6</v>
      </c>
      <c r="BC97" s="31">
        <v>20.79</v>
      </c>
      <c r="BD97" s="31"/>
      <c r="BE97" s="31">
        <v>40</v>
      </c>
      <c r="BF97" s="31">
        <v>6</v>
      </c>
      <c r="BG97" s="31">
        <v>20</v>
      </c>
      <c r="BH97" s="31">
        <f t="shared" si="42"/>
        <v>6</v>
      </c>
      <c r="BI97" s="31" t="str">
        <f t="shared" si="43"/>
        <v>40_6</v>
      </c>
      <c r="BJ97" s="31">
        <v>21.62</v>
      </c>
      <c r="BK97" s="31"/>
      <c r="BL97" s="31">
        <v>40</v>
      </c>
      <c r="BM97" s="31">
        <v>6</v>
      </c>
      <c r="BN97" s="31">
        <v>20</v>
      </c>
      <c r="BO97" s="31">
        <v>6</v>
      </c>
      <c r="BP97" s="31" t="s">
        <v>485</v>
      </c>
      <c r="BQ97" s="31">
        <v>22.38</v>
      </c>
      <c r="BR97" s="31"/>
      <c r="BS97" s="31">
        <v>40</v>
      </c>
      <c r="BT97" s="31">
        <v>6</v>
      </c>
      <c r="BU97" s="31">
        <v>20</v>
      </c>
      <c r="BV97" s="31">
        <f t="shared" si="38"/>
        <v>6</v>
      </c>
      <c r="BW97" s="31" t="str">
        <f t="shared" si="39"/>
        <v>40_6</v>
      </c>
      <c r="BX97" s="33">
        <f t="shared" si="44"/>
        <v>20.79</v>
      </c>
      <c r="BY97" s="33">
        <f t="shared" si="45"/>
        <v>21.62</v>
      </c>
      <c r="BZ97" s="33">
        <f t="shared" si="46"/>
        <v>22.38</v>
      </c>
      <c r="CA97" s="322">
        <f t="shared" si="47"/>
        <v>21.204999999999998</v>
      </c>
      <c r="CB97" s="50"/>
      <c r="CC97" s="4"/>
      <c r="CD97" s="4"/>
      <c r="CE97" s="3"/>
      <c r="CF97" s="55"/>
      <c r="CG97" s="16"/>
    </row>
    <row r="98" spans="1:85" ht="10.5" x14ac:dyDescent="0.15">
      <c r="A98" s="31">
        <v>40</v>
      </c>
      <c r="B98" s="31">
        <v>6</v>
      </c>
      <c r="C98" s="31">
        <v>20</v>
      </c>
      <c r="D98" s="31">
        <f t="shared" si="40"/>
        <v>6</v>
      </c>
      <c r="E98" s="31" t="str">
        <f t="shared" si="41"/>
        <v>40_6</v>
      </c>
      <c r="F98" s="36">
        <v>16.62</v>
      </c>
      <c r="G98" s="31"/>
      <c r="H98" s="31">
        <v>40</v>
      </c>
      <c r="I98" s="31">
        <v>7</v>
      </c>
      <c r="J98" s="31">
        <v>21</v>
      </c>
      <c r="K98" s="31">
        <f t="shared" si="24"/>
        <v>7</v>
      </c>
      <c r="L98" s="31" t="str">
        <f t="shared" si="25"/>
        <v>40_7</v>
      </c>
      <c r="M98" s="36">
        <v>17.649999999999999</v>
      </c>
      <c r="N98" s="15"/>
      <c r="O98" s="31">
        <v>40</v>
      </c>
      <c r="P98" s="31">
        <v>7</v>
      </c>
      <c r="Q98" s="31">
        <v>21</v>
      </c>
      <c r="R98" s="31">
        <f t="shared" si="26"/>
        <v>7</v>
      </c>
      <c r="S98" s="31" t="str">
        <f t="shared" si="27"/>
        <v>40_7</v>
      </c>
      <c r="T98" s="36">
        <v>18.18</v>
      </c>
      <c r="U98" s="15"/>
      <c r="V98" s="31">
        <v>40</v>
      </c>
      <c r="W98" s="31">
        <v>7</v>
      </c>
      <c r="X98" s="31">
        <v>21</v>
      </c>
      <c r="Y98" s="31">
        <f t="shared" si="28"/>
        <v>7</v>
      </c>
      <c r="Z98" s="31" t="str">
        <f t="shared" si="29"/>
        <v>40_7</v>
      </c>
      <c r="AA98" s="36">
        <v>18.77</v>
      </c>
      <c r="AB98" s="374"/>
      <c r="AC98" s="31">
        <v>40</v>
      </c>
      <c r="AD98" s="31">
        <v>7</v>
      </c>
      <c r="AE98" s="31">
        <v>21</v>
      </c>
      <c r="AF98" s="31">
        <f t="shared" si="30"/>
        <v>7</v>
      </c>
      <c r="AG98" s="31" t="str">
        <f t="shared" si="31"/>
        <v>40_7</v>
      </c>
      <c r="AH98" s="31">
        <v>19.329999999999998</v>
      </c>
      <c r="AI98" s="374"/>
      <c r="AJ98" s="31">
        <v>40</v>
      </c>
      <c r="AK98" s="31">
        <v>7</v>
      </c>
      <c r="AL98" s="31">
        <v>21</v>
      </c>
      <c r="AM98" s="31">
        <f t="shared" si="32"/>
        <v>7</v>
      </c>
      <c r="AN98" s="31" t="str">
        <f t="shared" si="33"/>
        <v>40_7</v>
      </c>
      <c r="AO98" s="31">
        <v>20.3</v>
      </c>
      <c r="AP98" s="373"/>
      <c r="AQ98" s="31">
        <v>40</v>
      </c>
      <c r="AR98" s="31">
        <v>7</v>
      </c>
      <c r="AS98" s="31">
        <v>21</v>
      </c>
      <c r="AT98" s="31">
        <f t="shared" si="34"/>
        <v>7</v>
      </c>
      <c r="AU98" s="31" t="str">
        <f t="shared" si="35"/>
        <v>40_7</v>
      </c>
      <c r="AV98" s="31">
        <v>20.81</v>
      </c>
      <c r="AW98" s="336"/>
      <c r="AX98" s="31">
        <v>40</v>
      </c>
      <c r="AY98" s="31">
        <v>7</v>
      </c>
      <c r="AZ98" s="31">
        <v>21</v>
      </c>
      <c r="BA98" s="31">
        <f t="shared" si="36"/>
        <v>7</v>
      </c>
      <c r="BB98" s="31" t="str">
        <f t="shared" si="37"/>
        <v>40_7</v>
      </c>
      <c r="BC98" s="31">
        <v>21.33</v>
      </c>
      <c r="BD98" s="31"/>
      <c r="BE98" s="31">
        <v>40</v>
      </c>
      <c r="BF98" s="31">
        <v>7</v>
      </c>
      <c r="BG98" s="31">
        <v>21</v>
      </c>
      <c r="BH98" s="31">
        <f t="shared" si="42"/>
        <v>7</v>
      </c>
      <c r="BI98" s="31" t="str">
        <f t="shared" si="43"/>
        <v>40_7</v>
      </c>
      <c r="BJ98" s="31">
        <v>22.18</v>
      </c>
      <c r="BK98" s="31"/>
      <c r="BL98" s="31">
        <v>40</v>
      </c>
      <c r="BM98" s="31">
        <v>7</v>
      </c>
      <c r="BN98" s="31">
        <v>21</v>
      </c>
      <c r="BO98" s="31">
        <v>7</v>
      </c>
      <c r="BP98" s="31" t="s">
        <v>486</v>
      </c>
      <c r="BQ98" s="31">
        <v>22.96</v>
      </c>
      <c r="BR98" s="31"/>
      <c r="BS98" s="31">
        <v>40</v>
      </c>
      <c r="BT98" s="31">
        <v>7</v>
      </c>
      <c r="BU98" s="31">
        <v>21</v>
      </c>
      <c r="BV98" s="31">
        <f t="shared" si="38"/>
        <v>7</v>
      </c>
      <c r="BW98" s="31" t="str">
        <f t="shared" si="39"/>
        <v>40_7</v>
      </c>
      <c r="BX98" s="33">
        <f t="shared" si="44"/>
        <v>21.33</v>
      </c>
      <c r="BY98" s="33">
        <f t="shared" si="45"/>
        <v>22.18</v>
      </c>
      <c r="BZ98" s="33">
        <f t="shared" si="46"/>
        <v>22.96</v>
      </c>
      <c r="CA98" s="322">
        <f t="shared" si="47"/>
        <v>21.754999999999999</v>
      </c>
      <c r="CB98" s="50"/>
      <c r="CC98" s="4"/>
      <c r="CD98" s="4"/>
      <c r="CE98" s="3"/>
      <c r="CF98" s="55"/>
      <c r="CG98" s="16"/>
    </row>
    <row r="99" spans="1:85" ht="10.5" x14ac:dyDescent="0.15">
      <c r="A99" s="31">
        <v>40</v>
      </c>
      <c r="B99" s="31">
        <v>7</v>
      </c>
      <c r="C99" s="31">
        <v>21</v>
      </c>
      <c r="D99" s="31">
        <f t="shared" si="40"/>
        <v>7</v>
      </c>
      <c r="E99" s="31" t="str">
        <f t="shared" si="41"/>
        <v>40_7</v>
      </c>
      <c r="F99" s="36">
        <v>17.05</v>
      </c>
      <c r="G99" s="31"/>
      <c r="H99" s="31">
        <v>40</v>
      </c>
      <c r="I99" s="31">
        <v>8</v>
      </c>
      <c r="J99" s="31">
        <v>22</v>
      </c>
      <c r="K99" s="31">
        <f t="shared" si="24"/>
        <v>8</v>
      </c>
      <c r="L99" s="31" t="str">
        <f t="shared" si="25"/>
        <v>40_8</v>
      </c>
      <c r="M99" s="36">
        <v>18.09</v>
      </c>
      <c r="N99" s="15"/>
      <c r="O99" s="31">
        <v>40</v>
      </c>
      <c r="P99" s="31">
        <v>8</v>
      </c>
      <c r="Q99" s="31">
        <v>22</v>
      </c>
      <c r="R99" s="31">
        <f t="shared" si="26"/>
        <v>8</v>
      </c>
      <c r="S99" s="31" t="str">
        <f t="shared" si="27"/>
        <v>40_8</v>
      </c>
      <c r="T99" s="36">
        <v>18.63</v>
      </c>
      <c r="U99" s="15"/>
      <c r="V99" s="31">
        <v>40</v>
      </c>
      <c r="W99" s="31">
        <v>8</v>
      </c>
      <c r="X99" s="31">
        <v>22</v>
      </c>
      <c r="Y99" s="31">
        <f t="shared" si="28"/>
        <v>8</v>
      </c>
      <c r="Z99" s="31" t="str">
        <f t="shared" si="29"/>
        <v>40_8</v>
      </c>
      <c r="AA99" s="36">
        <v>19.23</v>
      </c>
      <c r="AB99" s="374"/>
      <c r="AC99" s="31">
        <v>40</v>
      </c>
      <c r="AD99" s="31">
        <v>8</v>
      </c>
      <c r="AE99" s="31">
        <v>22</v>
      </c>
      <c r="AF99" s="31">
        <f t="shared" si="30"/>
        <v>8</v>
      </c>
      <c r="AG99" s="31" t="str">
        <f t="shared" si="31"/>
        <v>40_8</v>
      </c>
      <c r="AH99" s="31">
        <v>19.809999999999999</v>
      </c>
      <c r="AI99" s="374"/>
      <c r="AJ99" s="31">
        <v>40</v>
      </c>
      <c r="AK99" s="31">
        <v>8</v>
      </c>
      <c r="AL99" s="31">
        <v>22</v>
      </c>
      <c r="AM99" s="31">
        <f t="shared" si="32"/>
        <v>8</v>
      </c>
      <c r="AN99" s="31" t="str">
        <f t="shared" si="33"/>
        <v>40_8</v>
      </c>
      <c r="AO99" s="31">
        <v>20.8</v>
      </c>
      <c r="AP99" s="373"/>
      <c r="AQ99" s="31">
        <v>40</v>
      </c>
      <c r="AR99" s="31">
        <v>8</v>
      </c>
      <c r="AS99" s="31">
        <v>22</v>
      </c>
      <c r="AT99" s="31">
        <f t="shared" si="34"/>
        <v>8</v>
      </c>
      <c r="AU99" s="31" t="str">
        <f t="shared" si="35"/>
        <v>40_8</v>
      </c>
      <c r="AV99" s="31">
        <v>21.32</v>
      </c>
      <c r="AW99" s="336"/>
      <c r="AX99" s="31">
        <v>40</v>
      </c>
      <c r="AY99" s="31">
        <v>8</v>
      </c>
      <c r="AZ99" s="31">
        <v>22</v>
      </c>
      <c r="BA99" s="31">
        <f t="shared" si="36"/>
        <v>8</v>
      </c>
      <c r="BB99" s="31" t="str">
        <f t="shared" si="37"/>
        <v>40_8</v>
      </c>
      <c r="BC99" s="31">
        <v>21.86</v>
      </c>
      <c r="BD99" s="31"/>
      <c r="BE99" s="31">
        <v>40</v>
      </c>
      <c r="BF99" s="31">
        <v>8</v>
      </c>
      <c r="BG99" s="31">
        <v>22</v>
      </c>
      <c r="BH99" s="31">
        <f t="shared" si="42"/>
        <v>8</v>
      </c>
      <c r="BI99" s="31" t="str">
        <f t="shared" si="43"/>
        <v>40_8</v>
      </c>
      <c r="BJ99" s="31">
        <v>22.73</v>
      </c>
      <c r="BK99" s="31"/>
      <c r="BL99" s="31">
        <v>40</v>
      </c>
      <c r="BM99" s="31">
        <v>8</v>
      </c>
      <c r="BN99" s="31">
        <v>22</v>
      </c>
      <c r="BO99" s="31">
        <v>8</v>
      </c>
      <c r="BP99" s="31" t="s">
        <v>487</v>
      </c>
      <c r="BQ99" s="31">
        <v>23.53</v>
      </c>
      <c r="BR99" s="31"/>
      <c r="BS99" s="31">
        <v>40</v>
      </c>
      <c r="BT99" s="31">
        <v>8</v>
      </c>
      <c r="BU99" s="31">
        <v>22</v>
      </c>
      <c r="BV99" s="31">
        <f t="shared" si="38"/>
        <v>8</v>
      </c>
      <c r="BW99" s="31" t="str">
        <f t="shared" si="39"/>
        <v>40_8</v>
      </c>
      <c r="BX99" s="33">
        <f t="shared" si="44"/>
        <v>21.86</v>
      </c>
      <c r="BY99" s="33">
        <f t="shared" si="45"/>
        <v>22.73</v>
      </c>
      <c r="BZ99" s="33">
        <f t="shared" si="46"/>
        <v>23.53</v>
      </c>
      <c r="CA99" s="322">
        <f t="shared" si="47"/>
        <v>22.295000000000002</v>
      </c>
      <c r="CB99" s="50"/>
      <c r="CC99" s="4"/>
      <c r="CD99" s="4"/>
      <c r="CE99" s="33"/>
      <c r="CF99" s="55"/>
      <c r="CG99" s="16"/>
    </row>
    <row r="100" spans="1:85" ht="10.5" x14ac:dyDescent="0.15">
      <c r="A100" s="31">
        <v>40</v>
      </c>
      <c r="B100" s="31">
        <v>8</v>
      </c>
      <c r="C100" s="31">
        <v>22</v>
      </c>
      <c r="D100" s="31">
        <f t="shared" si="40"/>
        <v>8</v>
      </c>
      <c r="E100" s="31" t="str">
        <f t="shared" si="41"/>
        <v>40_8</v>
      </c>
      <c r="F100" s="36">
        <v>17.47</v>
      </c>
      <c r="G100" s="31"/>
      <c r="H100" s="31">
        <v>40</v>
      </c>
      <c r="I100" s="31">
        <v>9</v>
      </c>
      <c r="J100" s="31">
        <v>23</v>
      </c>
      <c r="K100" s="31">
        <f t="shared" si="24"/>
        <v>9</v>
      </c>
      <c r="L100" s="31" t="str">
        <f t="shared" si="25"/>
        <v>40_9</v>
      </c>
      <c r="M100" s="36">
        <v>18.53</v>
      </c>
      <c r="N100" s="15"/>
      <c r="O100" s="31">
        <v>40</v>
      </c>
      <c r="P100" s="31">
        <v>9</v>
      </c>
      <c r="Q100" s="31">
        <v>23</v>
      </c>
      <c r="R100" s="31">
        <f t="shared" si="26"/>
        <v>9</v>
      </c>
      <c r="S100" s="31" t="str">
        <f t="shared" si="27"/>
        <v>40_9</v>
      </c>
      <c r="T100" s="36">
        <v>19.09</v>
      </c>
      <c r="U100" s="15"/>
      <c r="V100" s="31">
        <v>40</v>
      </c>
      <c r="W100" s="31">
        <v>9</v>
      </c>
      <c r="X100" s="31">
        <v>23</v>
      </c>
      <c r="Y100" s="31">
        <f t="shared" si="28"/>
        <v>9</v>
      </c>
      <c r="Z100" s="31" t="str">
        <f t="shared" si="29"/>
        <v>40_9</v>
      </c>
      <c r="AA100" s="36">
        <v>19.71</v>
      </c>
      <c r="AB100" s="374"/>
      <c r="AC100" s="31">
        <v>40</v>
      </c>
      <c r="AD100" s="31">
        <v>9</v>
      </c>
      <c r="AE100" s="31">
        <v>23</v>
      </c>
      <c r="AF100" s="31">
        <f t="shared" si="30"/>
        <v>9</v>
      </c>
      <c r="AG100" s="31" t="str">
        <f t="shared" si="31"/>
        <v>40_9</v>
      </c>
      <c r="AH100" s="31">
        <v>20.3</v>
      </c>
      <c r="AI100" s="374"/>
      <c r="AJ100" s="31">
        <v>40</v>
      </c>
      <c r="AK100" s="31">
        <v>9</v>
      </c>
      <c r="AL100" s="31">
        <v>23</v>
      </c>
      <c r="AM100" s="31">
        <f t="shared" si="32"/>
        <v>9</v>
      </c>
      <c r="AN100" s="31" t="str">
        <f t="shared" si="33"/>
        <v>40_9</v>
      </c>
      <c r="AO100" s="31">
        <v>21.31</v>
      </c>
      <c r="AP100" s="373"/>
      <c r="AQ100" s="31">
        <v>40</v>
      </c>
      <c r="AR100" s="31">
        <v>9</v>
      </c>
      <c r="AS100" s="31">
        <v>23</v>
      </c>
      <c r="AT100" s="31">
        <f t="shared" si="34"/>
        <v>9</v>
      </c>
      <c r="AU100" s="31" t="str">
        <f t="shared" si="35"/>
        <v>40_9</v>
      </c>
      <c r="AV100" s="31">
        <v>21.85</v>
      </c>
      <c r="AW100" s="336"/>
      <c r="AX100" s="31">
        <v>40</v>
      </c>
      <c r="AY100" s="31">
        <v>9</v>
      </c>
      <c r="AZ100" s="31">
        <v>23</v>
      </c>
      <c r="BA100" s="31">
        <f t="shared" si="36"/>
        <v>9</v>
      </c>
      <c r="BB100" s="31" t="str">
        <f t="shared" si="37"/>
        <v>40_9</v>
      </c>
      <c r="BC100" s="31">
        <v>22.39</v>
      </c>
      <c r="BD100" s="31"/>
      <c r="BE100" s="31">
        <v>40</v>
      </c>
      <c r="BF100" s="31">
        <v>9</v>
      </c>
      <c r="BG100" s="31">
        <v>23</v>
      </c>
      <c r="BH100" s="31">
        <f t="shared" si="42"/>
        <v>9</v>
      </c>
      <c r="BI100" s="31" t="str">
        <f t="shared" si="43"/>
        <v>40_9</v>
      </c>
      <c r="BJ100" s="31">
        <v>23.29</v>
      </c>
      <c r="BK100" s="31"/>
      <c r="BL100" s="31">
        <v>40</v>
      </c>
      <c r="BM100" s="31">
        <v>9</v>
      </c>
      <c r="BN100" s="31">
        <v>23</v>
      </c>
      <c r="BO100" s="31">
        <v>9</v>
      </c>
      <c r="BP100" s="31" t="s">
        <v>488</v>
      </c>
      <c r="BQ100" s="31">
        <v>24.1</v>
      </c>
      <c r="BR100" s="31"/>
      <c r="BS100" s="31">
        <v>40</v>
      </c>
      <c r="BT100" s="31">
        <v>9</v>
      </c>
      <c r="BU100" s="31">
        <v>23</v>
      </c>
      <c r="BV100" s="31">
        <f t="shared" si="38"/>
        <v>9</v>
      </c>
      <c r="BW100" s="31" t="str">
        <f t="shared" si="39"/>
        <v>40_9</v>
      </c>
      <c r="BX100" s="33">
        <f t="shared" si="44"/>
        <v>22.39</v>
      </c>
      <c r="BY100" s="33">
        <f t="shared" si="45"/>
        <v>23.29</v>
      </c>
      <c r="BZ100" s="33">
        <f t="shared" si="46"/>
        <v>24.1</v>
      </c>
      <c r="CA100" s="322">
        <f t="shared" si="47"/>
        <v>22.84</v>
      </c>
      <c r="CB100" s="50"/>
      <c r="CC100" s="4"/>
      <c r="CD100" s="4"/>
      <c r="CE100" s="33"/>
      <c r="CF100" s="55"/>
      <c r="CG100" s="16"/>
    </row>
    <row r="101" spans="1:85" ht="10.5" x14ac:dyDescent="0.15">
      <c r="A101" s="31">
        <v>40</v>
      </c>
      <c r="B101" s="31">
        <v>9</v>
      </c>
      <c r="C101" s="31">
        <v>23</v>
      </c>
      <c r="D101" s="31">
        <f t="shared" si="40"/>
        <v>9</v>
      </c>
      <c r="E101" s="31" t="str">
        <f t="shared" si="41"/>
        <v>40_9</v>
      </c>
      <c r="F101" s="36">
        <v>17.899999999999999</v>
      </c>
      <c r="G101" s="31"/>
      <c r="H101" s="31">
        <v>40</v>
      </c>
      <c r="I101" s="31">
        <v>10</v>
      </c>
      <c r="J101" s="31">
        <v>24</v>
      </c>
      <c r="K101" s="31">
        <f t="shared" si="24"/>
        <v>10</v>
      </c>
      <c r="L101" s="31" t="str">
        <f t="shared" si="25"/>
        <v>40_10</v>
      </c>
      <c r="M101" s="36">
        <v>18.98</v>
      </c>
      <c r="N101" s="15"/>
      <c r="O101" s="31">
        <v>40</v>
      </c>
      <c r="P101" s="31">
        <v>10</v>
      </c>
      <c r="Q101" s="31">
        <v>24</v>
      </c>
      <c r="R101" s="31">
        <f t="shared" si="26"/>
        <v>10</v>
      </c>
      <c r="S101" s="31" t="str">
        <f t="shared" si="27"/>
        <v>40_10</v>
      </c>
      <c r="T101" s="36">
        <v>19.55</v>
      </c>
      <c r="U101" s="15"/>
      <c r="V101" s="31">
        <v>40</v>
      </c>
      <c r="W101" s="31">
        <v>10</v>
      </c>
      <c r="X101" s="31">
        <v>24</v>
      </c>
      <c r="Y101" s="31">
        <f t="shared" si="28"/>
        <v>10</v>
      </c>
      <c r="Z101" s="31" t="str">
        <f t="shared" si="29"/>
        <v>40_10</v>
      </c>
      <c r="AA101" s="36">
        <v>20.190000000000001</v>
      </c>
      <c r="AB101" s="374"/>
      <c r="AC101" s="31">
        <v>40</v>
      </c>
      <c r="AD101" s="31">
        <v>10</v>
      </c>
      <c r="AE101" s="31">
        <v>24</v>
      </c>
      <c r="AF101" s="31">
        <f t="shared" si="30"/>
        <v>10</v>
      </c>
      <c r="AG101" s="31" t="str">
        <f t="shared" si="31"/>
        <v>40_10</v>
      </c>
      <c r="AH101" s="31">
        <v>20.8</v>
      </c>
      <c r="AI101" s="374"/>
      <c r="AJ101" s="31">
        <v>40</v>
      </c>
      <c r="AK101" s="31">
        <v>10</v>
      </c>
      <c r="AL101" s="31">
        <v>24</v>
      </c>
      <c r="AM101" s="31">
        <f t="shared" si="32"/>
        <v>10</v>
      </c>
      <c r="AN101" s="31" t="str">
        <f t="shared" si="33"/>
        <v>40_10</v>
      </c>
      <c r="AO101" s="31">
        <v>21.83</v>
      </c>
      <c r="AP101" s="373"/>
      <c r="AQ101" s="31">
        <v>40</v>
      </c>
      <c r="AR101" s="31">
        <v>10</v>
      </c>
      <c r="AS101" s="31">
        <v>24</v>
      </c>
      <c r="AT101" s="31">
        <f t="shared" si="34"/>
        <v>10</v>
      </c>
      <c r="AU101" s="31" t="str">
        <f t="shared" si="35"/>
        <v>40_10</v>
      </c>
      <c r="AV101" s="31">
        <v>22.38</v>
      </c>
      <c r="AW101" s="336"/>
      <c r="AX101" s="31">
        <v>40</v>
      </c>
      <c r="AY101" s="31">
        <v>10</v>
      </c>
      <c r="AZ101" s="31">
        <v>24</v>
      </c>
      <c r="BA101" s="31">
        <f t="shared" si="36"/>
        <v>10</v>
      </c>
      <c r="BB101" s="31" t="str">
        <f t="shared" si="37"/>
        <v>40_10</v>
      </c>
      <c r="BC101" s="31">
        <v>22.94</v>
      </c>
      <c r="BD101" s="31"/>
      <c r="BE101" s="31">
        <v>40</v>
      </c>
      <c r="BF101" s="31">
        <v>10</v>
      </c>
      <c r="BG101" s="31">
        <v>24</v>
      </c>
      <c r="BH101" s="31">
        <f t="shared" si="42"/>
        <v>10</v>
      </c>
      <c r="BI101" s="31" t="str">
        <f t="shared" si="43"/>
        <v>40_10</v>
      </c>
      <c r="BJ101" s="31">
        <v>23.86</v>
      </c>
      <c r="BK101" s="31"/>
      <c r="BL101" s="31">
        <v>40</v>
      </c>
      <c r="BM101" s="31">
        <v>10</v>
      </c>
      <c r="BN101" s="31">
        <v>24</v>
      </c>
      <c r="BO101" s="31">
        <v>10</v>
      </c>
      <c r="BP101" s="31" t="s">
        <v>489</v>
      </c>
      <c r="BQ101" s="31">
        <v>24.69</v>
      </c>
      <c r="BR101" s="31"/>
      <c r="BS101" s="31">
        <v>40</v>
      </c>
      <c r="BT101" s="31">
        <v>10</v>
      </c>
      <c r="BU101" s="31">
        <v>24</v>
      </c>
      <c r="BV101" s="31">
        <f t="shared" si="38"/>
        <v>10</v>
      </c>
      <c r="BW101" s="31" t="str">
        <f t="shared" si="39"/>
        <v>40_10</v>
      </c>
      <c r="BX101" s="33">
        <f t="shared" si="44"/>
        <v>22.94</v>
      </c>
      <c r="BY101" s="33">
        <f t="shared" si="45"/>
        <v>23.86</v>
      </c>
      <c r="BZ101" s="33">
        <f t="shared" si="46"/>
        <v>24.69</v>
      </c>
      <c r="CA101" s="322">
        <f t="shared" si="47"/>
        <v>23.4</v>
      </c>
      <c r="CB101" s="50"/>
      <c r="CC101" s="4"/>
      <c r="CD101" s="4"/>
      <c r="CE101" s="33"/>
      <c r="CF101" s="55"/>
      <c r="CG101" s="16"/>
    </row>
    <row r="102" spans="1:85" ht="10.5" x14ac:dyDescent="0.15">
      <c r="A102" s="31">
        <v>40</v>
      </c>
      <c r="B102" s="31">
        <v>10</v>
      </c>
      <c r="C102" s="31">
        <v>24</v>
      </c>
      <c r="D102" s="31">
        <f t="shared" si="40"/>
        <v>10</v>
      </c>
      <c r="E102" s="31" t="str">
        <f t="shared" si="41"/>
        <v>40_10</v>
      </c>
      <c r="F102" s="36">
        <v>18.34</v>
      </c>
      <c r="G102" s="31"/>
      <c r="H102" s="31">
        <v>45</v>
      </c>
      <c r="I102" s="31" t="s">
        <v>346</v>
      </c>
      <c r="J102" s="31">
        <v>16</v>
      </c>
      <c r="K102" s="31" t="str">
        <f t="shared" si="24"/>
        <v>Aanloopperiodiek_0</v>
      </c>
      <c r="L102" s="31" t="str">
        <f t="shared" si="25"/>
        <v>45_Aanloopperiodiek_0</v>
      </c>
      <c r="M102" s="36">
        <v>15.46</v>
      </c>
      <c r="N102" s="15"/>
      <c r="O102" s="31">
        <v>45</v>
      </c>
      <c r="P102" s="31"/>
      <c r="Q102" s="31"/>
      <c r="R102" s="31"/>
      <c r="S102" s="31"/>
      <c r="T102" s="36"/>
      <c r="U102" s="15"/>
      <c r="V102" s="31">
        <v>45</v>
      </c>
      <c r="W102" s="31" t="s">
        <v>348</v>
      </c>
      <c r="X102" s="31">
        <v>14</v>
      </c>
      <c r="Y102" s="31" t="str">
        <f t="shared" si="28"/>
        <v>zij-instroomperiodiek</v>
      </c>
      <c r="Z102" s="31" t="str">
        <f t="shared" si="29"/>
        <v>45_zij-instroomperiodiek</v>
      </c>
      <c r="AA102" s="36">
        <v>15.48</v>
      </c>
      <c r="AB102" s="374"/>
      <c r="AC102" s="31">
        <v>45</v>
      </c>
      <c r="AD102" s="31" t="s">
        <v>348</v>
      </c>
      <c r="AE102" s="31">
        <v>14</v>
      </c>
      <c r="AF102" s="31" t="str">
        <f t="shared" si="30"/>
        <v>zij-instroomperiodiek</v>
      </c>
      <c r="AG102" s="31" t="str">
        <f t="shared" si="31"/>
        <v>45_zij-instroomperiodiek</v>
      </c>
      <c r="AH102" s="31">
        <v>15.94</v>
      </c>
      <c r="AI102" s="374"/>
      <c r="AJ102" s="31">
        <v>45</v>
      </c>
      <c r="AK102" s="31" t="s">
        <v>348</v>
      </c>
      <c r="AL102" s="31">
        <v>14</v>
      </c>
      <c r="AM102" s="31" t="str">
        <f t="shared" si="32"/>
        <v>zij-instroomperiodiek</v>
      </c>
      <c r="AN102" s="31" t="str">
        <f t="shared" si="33"/>
        <v>45_zij-instroomperiodiek</v>
      </c>
      <c r="AO102" s="31">
        <v>16.739999999999998</v>
      </c>
      <c r="AP102" s="373"/>
      <c r="AQ102" s="31">
        <v>45</v>
      </c>
      <c r="AR102" s="31" t="s">
        <v>348</v>
      </c>
      <c r="AS102" s="31">
        <v>14</v>
      </c>
      <c r="AT102" s="31" t="str">
        <f t="shared" si="34"/>
        <v>zij-instroomperiodiek</v>
      </c>
      <c r="AU102" s="31" t="str">
        <f t="shared" si="35"/>
        <v>45_zij-instroomperiodiek</v>
      </c>
      <c r="AV102" s="31">
        <v>17.22</v>
      </c>
      <c r="AW102" s="336"/>
      <c r="AX102" s="31">
        <v>45</v>
      </c>
      <c r="AY102" s="31" t="s">
        <v>348</v>
      </c>
      <c r="AZ102" s="31">
        <v>14</v>
      </c>
      <c r="BA102" s="31" t="str">
        <f t="shared" si="36"/>
        <v>zij-instroomperiodiek</v>
      </c>
      <c r="BB102" s="31" t="str">
        <f t="shared" si="37"/>
        <v>45_zij-instroomperiodiek</v>
      </c>
      <c r="BC102" s="31">
        <v>17.7</v>
      </c>
      <c r="BD102" s="31"/>
      <c r="BE102" s="31">
        <v>45</v>
      </c>
      <c r="BF102" s="31" t="s">
        <v>348</v>
      </c>
      <c r="BG102" s="31">
        <v>14</v>
      </c>
      <c r="BH102" s="31" t="str">
        <f t="shared" si="42"/>
        <v>zij-instroomperiodiek</v>
      </c>
      <c r="BI102" s="31" t="str">
        <f t="shared" si="43"/>
        <v>45_zij-instroomperiodiek</v>
      </c>
      <c r="BJ102" s="31">
        <v>18.41</v>
      </c>
      <c r="BK102" s="31"/>
      <c r="BL102" s="31">
        <v>45</v>
      </c>
      <c r="BM102" s="31" t="s">
        <v>348</v>
      </c>
      <c r="BN102" s="31">
        <v>14</v>
      </c>
      <c r="BO102" s="31" t="s">
        <v>348</v>
      </c>
      <c r="BP102" s="31" t="s">
        <v>490</v>
      </c>
      <c r="BQ102" s="31">
        <v>19.05</v>
      </c>
      <c r="BR102" s="31"/>
      <c r="BS102" s="31">
        <v>45</v>
      </c>
      <c r="BT102" s="31" t="s">
        <v>348</v>
      </c>
      <c r="BU102" s="31">
        <v>14</v>
      </c>
      <c r="BV102" s="31" t="str">
        <f t="shared" si="38"/>
        <v>zij-instroomperiodiek</v>
      </c>
      <c r="BW102" s="31" t="str">
        <f t="shared" si="39"/>
        <v>45_zij-instroomperiodiek</v>
      </c>
      <c r="BX102" s="33">
        <f t="shared" si="44"/>
        <v>17.7</v>
      </c>
      <c r="BY102" s="33">
        <f t="shared" si="45"/>
        <v>18.41</v>
      </c>
      <c r="BZ102" s="33">
        <f t="shared" si="46"/>
        <v>19.05</v>
      </c>
      <c r="CA102" s="322">
        <f t="shared" si="47"/>
        <v>18.055</v>
      </c>
      <c r="CB102" s="50"/>
      <c r="CC102" s="4"/>
      <c r="CD102" s="4"/>
      <c r="CE102" s="33"/>
      <c r="CF102" s="55"/>
      <c r="CG102" s="16"/>
    </row>
    <row r="103" spans="1:85" ht="10.5" x14ac:dyDescent="0.15">
      <c r="A103" s="31">
        <v>45</v>
      </c>
      <c r="B103" s="31" t="s">
        <v>346</v>
      </c>
      <c r="C103" s="31">
        <v>16</v>
      </c>
      <c r="D103" s="31" t="str">
        <f t="shared" si="40"/>
        <v>Aanloopperiodiek_0</v>
      </c>
      <c r="E103" s="31" t="str">
        <f t="shared" si="41"/>
        <v>45_Aanloopperiodiek_0</v>
      </c>
      <c r="F103" s="36">
        <v>14.94</v>
      </c>
      <c r="G103" s="31"/>
      <c r="H103" s="31">
        <v>45</v>
      </c>
      <c r="I103" s="31" t="s">
        <v>347</v>
      </c>
      <c r="J103" s="31">
        <v>18</v>
      </c>
      <c r="K103" s="31" t="str">
        <f t="shared" si="24"/>
        <v>Aanloopperiodiek_1</v>
      </c>
      <c r="L103" s="31" t="str">
        <f t="shared" si="25"/>
        <v>45_Aanloopperiodiek_1</v>
      </c>
      <c r="M103" s="36">
        <v>16.329999999999998</v>
      </c>
      <c r="N103" s="15"/>
      <c r="O103" s="31">
        <v>45</v>
      </c>
      <c r="P103" s="31" t="s">
        <v>346</v>
      </c>
      <c r="Q103" s="31">
        <v>16</v>
      </c>
      <c r="R103" s="31" t="str">
        <f t="shared" ref="R103:R166" si="48">P103</f>
        <v>Aanloopperiodiek_0</v>
      </c>
      <c r="S103" s="31" t="str">
        <f t="shared" ref="S103:S166" si="49">O103&amp;"_"&amp;R103</f>
        <v>45_Aanloopperiodiek_0</v>
      </c>
      <c r="T103" s="36">
        <v>15.93</v>
      </c>
      <c r="U103" s="15"/>
      <c r="V103" s="31">
        <v>45</v>
      </c>
      <c r="W103" s="31" t="s">
        <v>346</v>
      </c>
      <c r="X103" s="31">
        <v>16</v>
      </c>
      <c r="Y103" s="31" t="str">
        <f t="shared" si="28"/>
        <v>Aanloopperiodiek_0</v>
      </c>
      <c r="Z103" s="31" t="str">
        <f t="shared" si="29"/>
        <v>45_Aanloopperiodiek_0</v>
      </c>
      <c r="AA103" s="36">
        <v>16.440000000000001</v>
      </c>
      <c r="AB103" s="374"/>
      <c r="AC103" s="31">
        <v>45</v>
      </c>
      <c r="AD103" s="31" t="s">
        <v>346</v>
      </c>
      <c r="AE103" s="31">
        <v>16</v>
      </c>
      <c r="AF103" s="31" t="str">
        <f t="shared" si="30"/>
        <v>Aanloopperiodiek_0</v>
      </c>
      <c r="AG103" s="31" t="str">
        <f t="shared" si="31"/>
        <v>45_Aanloopperiodiek_0</v>
      </c>
      <c r="AH103" s="31">
        <v>16.940000000000001</v>
      </c>
      <c r="AI103" s="374"/>
      <c r="AJ103" s="31">
        <v>45</v>
      </c>
      <c r="AK103" s="31" t="s">
        <v>346</v>
      </c>
      <c r="AL103" s="31">
        <v>16</v>
      </c>
      <c r="AM103" s="31" t="str">
        <f t="shared" si="32"/>
        <v>Aanloopperiodiek_0</v>
      </c>
      <c r="AN103" s="31" t="str">
        <f t="shared" si="33"/>
        <v>45_Aanloopperiodiek_0</v>
      </c>
      <c r="AO103" s="31">
        <v>17.78</v>
      </c>
      <c r="AP103" s="373"/>
      <c r="AQ103" s="31">
        <v>45</v>
      </c>
      <c r="AR103" s="31" t="s">
        <v>346</v>
      </c>
      <c r="AS103" s="31">
        <v>16</v>
      </c>
      <c r="AT103" s="31" t="str">
        <f t="shared" si="34"/>
        <v>Aanloopperiodiek_0</v>
      </c>
      <c r="AU103" s="31" t="str">
        <f t="shared" si="35"/>
        <v>45_Aanloopperiodiek_0</v>
      </c>
      <c r="AV103" s="31">
        <v>18.260000000000002</v>
      </c>
      <c r="AW103" s="336"/>
      <c r="AX103" s="31">
        <v>45</v>
      </c>
      <c r="AY103" s="31" t="s">
        <v>346</v>
      </c>
      <c r="AZ103" s="31">
        <v>16</v>
      </c>
      <c r="BA103" s="31" t="str">
        <f t="shared" si="36"/>
        <v>Aanloopperiodiek_0</v>
      </c>
      <c r="BB103" s="31" t="str">
        <f t="shared" si="37"/>
        <v>45_Aanloopperiodiek_0</v>
      </c>
      <c r="BC103" s="31">
        <v>18.739999999999998</v>
      </c>
      <c r="BD103" s="31"/>
      <c r="BE103" s="31">
        <v>45</v>
      </c>
      <c r="BF103" s="31" t="s">
        <v>346</v>
      </c>
      <c r="BG103" s="31">
        <v>16</v>
      </c>
      <c r="BH103" s="31" t="str">
        <f t="shared" si="42"/>
        <v>Aanloopperiodiek_0</v>
      </c>
      <c r="BI103" s="31" t="str">
        <f t="shared" si="43"/>
        <v>45_Aanloopperiodiek_0</v>
      </c>
      <c r="BJ103" s="31">
        <v>19.489999999999998</v>
      </c>
      <c r="BK103" s="31"/>
      <c r="BL103" s="31">
        <v>45</v>
      </c>
      <c r="BM103" s="31" t="s">
        <v>346</v>
      </c>
      <c r="BN103" s="31">
        <v>16</v>
      </c>
      <c r="BO103" s="31" t="s">
        <v>346</v>
      </c>
      <c r="BP103" s="31" t="s">
        <v>491</v>
      </c>
      <c r="BQ103" s="31">
        <v>20.170000000000002</v>
      </c>
      <c r="BR103" s="31"/>
      <c r="BS103" s="31">
        <v>45</v>
      </c>
      <c r="BT103" s="31" t="s">
        <v>346</v>
      </c>
      <c r="BU103" s="31">
        <v>16</v>
      </c>
      <c r="BV103" s="31" t="str">
        <f t="shared" si="38"/>
        <v>Aanloopperiodiek_0</v>
      </c>
      <c r="BW103" s="31" t="str">
        <f t="shared" si="39"/>
        <v>45_Aanloopperiodiek_0</v>
      </c>
      <c r="BX103" s="33">
        <f t="shared" si="44"/>
        <v>18.739999999999998</v>
      </c>
      <c r="BY103" s="33">
        <f t="shared" si="45"/>
        <v>19.489999999999998</v>
      </c>
      <c r="BZ103" s="33">
        <f t="shared" si="46"/>
        <v>20.170000000000002</v>
      </c>
      <c r="CA103" s="322">
        <f t="shared" si="47"/>
        <v>19.114999999999998</v>
      </c>
      <c r="CB103" s="50"/>
      <c r="CC103" s="4"/>
      <c r="CD103" s="4"/>
      <c r="CE103" s="33"/>
      <c r="CF103" s="55"/>
      <c r="CG103" s="16"/>
    </row>
    <row r="104" spans="1:85" ht="10.5" x14ac:dyDescent="0.15">
      <c r="A104" s="31">
        <v>45</v>
      </c>
      <c r="B104" s="31" t="s">
        <v>347</v>
      </c>
      <c r="C104" s="31">
        <v>18</v>
      </c>
      <c r="D104" s="31" t="str">
        <f t="shared" si="40"/>
        <v>Aanloopperiodiek_1</v>
      </c>
      <c r="E104" s="31" t="str">
        <f t="shared" si="41"/>
        <v>45_Aanloopperiodiek_1</v>
      </c>
      <c r="F104" s="36">
        <v>15.77</v>
      </c>
      <c r="G104" s="31"/>
      <c r="H104" s="31">
        <v>45</v>
      </c>
      <c r="I104" s="31">
        <v>0</v>
      </c>
      <c r="J104" s="31">
        <v>20</v>
      </c>
      <c r="K104" s="31">
        <f t="shared" si="24"/>
        <v>0</v>
      </c>
      <c r="L104" s="31" t="str">
        <f t="shared" si="25"/>
        <v>45_0</v>
      </c>
      <c r="M104" s="36">
        <v>17.21</v>
      </c>
      <c r="N104" s="15"/>
      <c r="O104" s="31">
        <v>45</v>
      </c>
      <c r="P104" s="31" t="s">
        <v>347</v>
      </c>
      <c r="Q104" s="31">
        <v>18</v>
      </c>
      <c r="R104" s="31" t="str">
        <f t="shared" si="48"/>
        <v>Aanloopperiodiek_1</v>
      </c>
      <c r="S104" s="31" t="str">
        <f t="shared" si="49"/>
        <v>45_Aanloopperiodiek_1</v>
      </c>
      <c r="T104" s="36">
        <v>16.82</v>
      </c>
      <c r="U104" s="15"/>
      <c r="V104" s="31">
        <v>45</v>
      </c>
      <c r="W104" s="31" t="s">
        <v>347</v>
      </c>
      <c r="X104" s="31">
        <v>18</v>
      </c>
      <c r="Y104" s="31" t="str">
        <f t="shared" si="28"/>
        <v>Aanloopperiodiek_1</v>
      </c>
      <c r="Z104" s="31" t="str">
        <f t="shared" si="29"/>
        <v>45_Aanloopperiodiek_1</v>
      </c>
      <c r="AA104" s="36">
        <v>17.36</v>
      </c>
      <c r="AB104" s="374"/>
      <c r="AC104" s="31">
        <v>45</v>
      </c>
      <c r="AD104" s="31" t="s">
        <v>347</v>
      </c>
      <c r="AE104" s="31">
        <v>18</v>
      </c>
      <c r="AF104" s="31" t="str">
        <f t="shared" si="30"/>
        <v>Aanloopperiodiek_1</v>
      </c>
      <c r="AG104" s="31" t="str">
        <f t="shared" si="31"/>
        <v>45_Aanloopperiodiek_1</v>
      </c>
      <c r="AH104" s="31">
        <v>17.88</v>
      </c>
      <c r="AI104" s="374"/>
      <c r="AJ104" s="31">
        <v>45</v>
      </c>
      <c r="AK104" s="31" t="s">
        <v>347</v>
      </c>
      <c r="AL104" s="31">
        <v>18</v>
      </c>
      <c r="AM104" s="31" t="str">
        <f t="shared" si="32"/>
        <v>Aanloopperiodiek_1</v>
      </c>
      <c r="AN104" s="31" t="str">
        <f t="shared" si="33"/>
        <v>45_Aanloopperiodiek_1</v>
      </c>
      <c r="AO104" s="31">
        <v>18.78</v>
      </c>
      <c r="AP104" s="373"/>
      <c r="AQ104" s="31">
        <v>45</v>
      </c>
      <c r="AR104" s="31" t="s">
        <v>347</v>
      </c>
      <c r="AS104" s="31">
        <v>18</v>
      </c>
      <c r="AT104" s="31" t="str">
        <f t="shared" si="34"/>
        <v>Aanloopperiodiek_1</v>
      </c>
      <c r="AU104" s="31" t="str">
        <f t="shared" si="35"/>
        <v>45_Aanloopperiodiek_1</v>
      </c>
      <c r="AV104" s="31">
        <v>19.260000000000002</v>
      </c>
      <c r="AW104" s="336"/>
      <c r="AX104" s="31">
        <v>45</v>
      </c>
      <c r="AY104" s="31" t="s">
        <v>347</v>
      </c>
      <c r="AZ104" s="31">
        <v>18</v>
      </c>
      <c r="BA104" s="31" t="str">
        <f t="shared" si="36"/>
        <v>Aanloopperiodiek_1</v>
      </c>
      <c r="BB104" s="31" t="str">
        <f t="shared" si="37"/>
        <v>45_Aanloopperiodiek_1</v>
      </c>
      <c r="BC104" s="31">
        <v>19.739999999999998</v>
      </c>
      <c r="BD104" s="31"/>
      <c r="BE104" s="31">
        <v>45</v>
      </c>
      <c r="BF104" s="31" t="s">
        <v>347</v>
      </c>
      <c r="BG104" s="31">
        <v>18</v>
      </c>
      <c r="BH104" s="31" t="str">
        <f t="shared" si="42"/>
        <v>Aanloopperiodiek_1</v>
      </c>
      <c r="BI104" s="31" t="str">
        <f t="shared" si="43"/>
        <v>45_Aanloopperiodiek_1</v>
      </c>
      <c r="BJ104" s="31">
        <v>20.53</v>
      </c>
      <c r="BK104" s="31"/>
      <c r="BL104" s="31">
        <v>45</v>
      </c>
      <c r="BM104" s="31" t="s">
        <v>347</v>
      </c>
      <c r="BN104" s="31">
        <v>18</v>
      </c>
      <c r="BO104" s="31" t="s">
        <v>347</v>
      </c>
      <c r="BP104" s="31" t="s">
        <v>492</v>
      </c>
      <c r="BQ104" s="31">
        <v>21.25</v>
      </c>
      <c r="BR104" s="31"/>
      <c r="BS104" s="31">
        <v>45</v>
      </c>
      <c r="BT104" s="31" t="s">
        <v>347</v>
      </c>
      <c r="BU104" s="31">
        <v>18</v>
      </c>
      <c r="BV104" s="31" t="str">
        <f t="shared" si="38"/>
        <v>Aanloopperiodiek_1</v>
      </c>
      <c r="BW104" s="31" t="str">
        <f t="shared" si="39"/>
        <v>45_Aanloopperiodiek_1</v>
      </c>
      <c r="BX104" s="33">
        <f t="shared" si="44"/>
        <v>19.739999999999998</v>
      </c>
      <c r="BY104" s="33">
        <f t="shared" si="45"/>
        <v>20.53</v>
      </c>
      <c r="BZ104" s="33">
        <f t="shared" si="46"/>
        <v>21.25</v>
      </c>
      <c r="CA104" s="322">
        <f t="shared" si="47"/>
        <v>20.134999999999998</v>
      </c>
      <c r="CB104" s="50"/>
      <c r="CC104" s="4"/>
      <c r="CD104" s="4"/>
      <c r="CE104" s="33"/>
      <c r="CF104" s="55"/>
      <c r="CG104" s="16"/>
    </row>
    <row r="105" spans="1:85" ht="10.5" x14ac:dyDescent="0.15">
      <c r="A105" s="31">
        <v>45</v>
      </c>
      <c r="B105" s="31">
        <v>0</v>
      </c>
      <c r="C105" s="31">
        <v>20</v>
      </c>
      <c r="D105" s="31">
        <f t="shared" si="40"/>
        <v>0</v>
      </c>
      <c r="E105" s="31" t="str">
        <f t="shared" si="41"/>
        <v>45_0</v>
      </c>
      <c r="F105" s="36">
        <v>16.62</v>
      </c>
      <c r="G105" s="31"/>
      <c r="H105" s="31">
        <v>45</v>
      </c>
      <c r="I105" s="31">
        <v>1</v>
      </c>
      <c r="J105" s="31">
        <v>21</v>
      </c>
      <c r="K105" s="31">
        <f t="shared" si="24"/>
        <v>1</v>
      </c>
      <c r="L105" s="31" t="str">
        <f t="shared" si="25"/>
        <v>45_1</v>
      </c>
      <c r="M105" s="36">
        <v>17.649999999999999</v>
      </c>
      <c r="N105" s="15"/>
      <c r="O105" s="31">
        <v>45</v>
      </c>
      <c r="P105" s="31">
        <v>0</v>
      </c>
      <c r="Q105" s="31">
        <v>20</v>
      </c>
      <c r="R105" s="31">
        <f t="shared" si="48"/>
        <v>0</v>
      </c>
      <c r="S105" s="31" t="str">
        <f t="shared" si="49"/>
        <v>45_0</v>
      </c>
      <c r="T105" s="36">
        <v>17.72</v>
      </c>
      <c r="U105" s="15"/>
      <c r="V105" s="31">
        <v>45</v>
      </c>
      <c r="W105" s="31">
        <v>0</v>
      </c>
      <c r="X105" s="31">
        <v>20</v>
      </c>
      <c r="Y105" s="31">
        <f t="shared" si="28"/>
        <v>0</v>
      </c>
      <c r="Z105" s="31" t="str">
        <f t="shared" si="29"/>
        <v>45_0</v>
      </c>
      <c r="AA105" s="36">
        <v>18.3</v>
      </c>
      <c r="AB105" s="374"/>
      <c r="AC105" s="31">
        <v>45</v>
      </c>
      <c r="AD105" s="31">
        <v>0</v>
      </c>
      <c r="AE105" s="31">
        <v>20</v>
      </c>
      <c r="AF105" s="31">
        <f t="shared" si="30"/>
        <v>0</v>
      </c>
      <c r="AG105" s="31" t="str">
        <f t="shared" si="31"/>
        <v>45_0</v>
      </c>
      <c r="AH105" s="31">
        <v>18.850000000000001</v>
      </c>
      <c r="AI105" s="374"/>
      <c r="AJ105" s="31">
        <v>45</v>
      </c>
      <c r="AK105" s="31">
        <v>0</v>
      </c>
      <c r="AL105" s="31">
        <v>20</v>
      </c>
      <c r="AM105" s="31">
        <f t="shared" si="32"/>
        <v>0</v>
      </c>
      <c r="AN105" s="31" t="str">
        <f t="shared" si="33"/>
        <v>45_0</v>
      </c>
      <c r="AO105" s="31">
        <v>19.79</v>
      </c>
      <c r="AP105" s="373"/>
      <c r="AQ105" s="31">
        <v>45</v>
      </c>
      <c r="AR105" s="31">
        <v>0</v>
      </c>
      <c r="AS105" s="31">
        <v>20</v>
      </c>
      <c r="AT105" s="31">
        <f t="shared" si="34"/>
        <v>0</v>
      </c>
      <c r="AU105" s="31" t="str">
        <f t="shared" si="35"/>
        <v>45_0</v>
      </c>
      <c r="AV105" s="31">
        <v>20.28</v>
      </c>
      <c r="AW105" s="336"/>
      <c r="AX105" s="31">
        <v>45</v>
      </c>
      <c r="AY105" s="31">
        <v>0</v>
      </c>
      <c r="AZ105" s="31">
        <v>20</v>
      </c>
      <c r="BA105" s="31">
        <f t="shared" si="36"/>
        <v>0</v>
      </c>
      <c r="BB105" s="31" t="str">
        <f t="shared" si="37"/>
        <v>45_0</v>
      </c>
      <c r="BC105" s="31">
        <v>20.79</v>
      </c>
      <c r="BD105" s="31"/>
      <c r="BE105" s="31">
        <v>45</v>
      </c>
      <c r="BF105" s="31">
        <v>0</v>
      </c>
      <c r="BG105" s="31">
        <v>20</v>
      </c>
      <c r="BH105" s="31">
        <f t="shared" si="42"/>
        <v>0</v>
      </c>
      <c r="BI105" s="31" t="str">
        <f t="shared" si="43"/>
        <v>45_0</v>
      </c>
      <c r="BJ105" s="31">
        <v>21.62</v>
      </c>
      <c r="BK105" s="31"/>
      <c r="BL105" s="31">
        <v>45</v>
      </c>
      <c r="BM105" s="31">
        <v>0</v>
      </c>
      <c r="BN105" s="31">
        <v>20</v>
      </c>
      <c r="BO105" s="31">
        <v>0</v>
      </c>
      <c r="BP105" s="31" t="s">
        <v>493</v>
      </c>
      <c r="BQ105" s="31">
        <v>22.38</v>
      </c>
      <c r="BR105" s="31"/>
      <c r="BS105" s="31">
        <v>45</v>
      </c>
      <c r="BT105" s="31">
        <v>0</v>
      </c>
      <c r="BU105" s="31">
        <v>20</v>
      </c>
      <c r="BV105" s="31">
        <f t="shared" si="38"/>
        <v>0</v>
      </c>
      <c r="BW105" s="31" t="str">
        <f t="shared" si="39"/>
        <v>45_0</v>
      </c>
      <c r="BX105" s="33">
        <f t="shared" si="44"/>
        <v>20.79</v>
      </c>
      <c r="BY105" s="33">
        <f t="shared" si="45"/>
        <v>21.62</v>
      </c>
      <c r="BZ105" s="33">
        <f t="shared" si="46"/>
        <v>22.38</v>
      </c>
      <c r="CA105" s="322">
        <f t="shared" si="47"/>
        <v>21.204999999999998</v>
      </c>
      <c r="CB105" s="50"/>
      <c r="CC105" s="4"/>
      <c r="CD105" s="4"/>
      <c r="CE105" s="33"/>
      <c r="CF105" s="55"/>
      <c r="CG105" s="16"/>
    </row>
    <row r="106" spans="1:85" ht="10.5" x14ac:dyDescent="0.15">
      <c r="A106" s="31">
        <v>45</v>
      </c>
      <c r="B106" s="31">
        <v>1</v>
      </c>
      <c r="C106" s="31">
        <v>21</v>
      </c>
      <c r="D106" s="31">
        <f t="shared" si="40"/>
        <v>1</v>
      </c>
      <c r="E106" s="31" t="str">
        <f t="shared" si="41"/>
        <v>45_1</v>
      </c>
      <c r="F106" s="36">
        <v>17.05</v>
      </c>
      <c r="G106" s="31"/>
      <c r="H106" s="31">
        <v>45</v>
      </c>
      <c r="I106" s="31">
        <v>2</v>
      </c>
      <c r="J106" s="31">
        <v>22</v>
      </c>
      <c r="K106" s="31">
        <f t="shared" si="24"/>
        <v>2</v>
      </c>
      <c r="L106" s="31" t="str">
        <f t="shared" si="25"/>
        <v>45_2</v>
      </c>
      <c r="M106" s="36">
        <v>18.09</v>
      </c>
      <c r="N106" s="15"/>
      <c r="O106" s="31">
        <v>45</v>
      </c>
      <c r="P106" s="31">
        <v>1</v>
      </c>
      <c r="Q106" s="31">
        <v>21</v>
      </c>
      <c r="R106" s="31">
        <f t="shared" si="48"/>
        <v>1</v>
      </c>
      <c r="S106" s="31" t="str">
        <f t="shared" si="49"/>
        <v>45_1</v>
      </c>
      <c r="T106" s="36">
        <v>18.18</v>
      </c>
      <c r="U106" s="15"/>
      <c r="V106" s="31">
        <v>45</v>
      </c>
      <c r="W106" s="31">
        <v>1</v>
      </c>
      <c r="X106" s="31">
        <v>21</v>
      </c>
      <c r="Y106" s="31">
        <f t="shared" si="28"/>
        <v>1</v>
      </c>
      <c r="Z106" s="31" t="str">
        <f t="shared" si="29"/>
        <v>45_1</v>
      </c>
      <c r="AA106" s="36">
        <v>18.77</v>
      </c>
      <c r="AB106" s="374"/>
      <c r="AC106" s="31">
        <v>45</v>
      </c>
      <c r="AD106" s="31">
        <v>1</v>
      </c>
      <c r="AE106" s="31">
        <v>21</v>
      </c>
      <c r="AF106" s="31">
        <f t="shared" si="30"/>
        <v>1</v>
      </c>
      <c r="AG106" s="31" t="str">
        <f t="shared" si="31"/>
        <v>45_1</v>
      </c>
      <c r="AH106" s="31">
        <v>19.329999999999998</v>
      </c>
      <c r="AI106" s="374"/>
      <c r="AJ106" s="31">
        <v>45</v>
      </c>
      <c r="AK106" s="31">
        <v>1</v>
      </c>
      <c r="AL106" s="31">
        <v>21</v>
      </c>
      <c r="AM106" s="31">
        <f t="shared" si="32"/>
        <v>1</v>
      </c>
      <c r="AN106" s="31" t="str">
        <f t="shared" si="33"/>
        <v>45_1</v>
      </c>
      <c r="AO106" s="31">
        <v>20.3</v>
      </c>
      <c r="AP106" s="373"/>
      <c r="AQ106" s="31">
        <v>45</v>
      </c>
      <c r="AR106" s="31">
        <v>1</v>
      </c>
      <c r="AS106" s="31">
        <v>21</v>
      </c>
      <c r="AT106" s="31">
        <f t="shared" si="34"/>
        <v>1</v>
      </c>
      <c r="AU106" s="31" t="str">
        <f t="shared" si="35"/>
        <v>45_1</v>
      </c>
      <c r="AV106" s="31">
        <v>20.81</v>
      </c>
      <c r="AW106" s="336"/>
      <c r="AX106" s="31">
        <v>45</v>
      </c>
      <c r="AY106" s="31">
        <v>1</v>
      </c>
      <c r="AZ106" s="31">
        <v>21</v>
      </c>
      <c r="BA106" s="31">
        <f t="shared" si="36"/>
        <v>1</v>
      </c>
      <c r="BB106" s="31" t="str">
        <f t="shared" si="37"/>
        <v>45_1</v>
      </c>
      <c r="BC106" s="31">
        <v>21.33</v>
      </c>
      <c r="BD106" s="31"/>
      <c r="BE106" s="31">
        <v>45</v>
      </c>
      <c r="BF106" s="31">
        <v>1</v>
      </c>
      <c r="BG106" s="31">
        <v>21</v>
      </c>
      <c r="BH106" s="31">
        <f t="shared" si="42"/>
        <v>1</v>
      </c>
      <c r="BI106" s="31" t="str">
        <f t="shared" si="43"/>
        <v>45_1</v>
      </c>
      <c r="BJ106" s="31">
        <v>22.18</v>
      </c>
      <c r="BK106" s="31"/>
      <c r="BL106" s="31">
        <v>45</v>
      </c>
      <c r="BM106" s="31">
        <v>1</v>
      </c>
      <c r="BN106" s="31">
        <v>21</v>
      </c>
      <c r="BO106" s="31">
        <v>1</v>
      </c>
      <c r="BP106" s="31" t="s">
        <v>494</v>
      </c>
      <c r="BQ106" s="31">
        <v>22.96</v>
      </c>
      <c r="BR106" s="31"/>
      <c r="BS106" s="31">
        <v>45</v>
      </c>
      <c r="BT106" s="31">
        <v>1</v>
      </c>
      <c r="BU106" s="31">
        <v>21</v>
      </c>
      <c r="BV106" s="31">
        <f t="shared" si="38"/>
        <v>1</v>
      </c>
      <c r="BW106" s="31" t="str">
        <f t="shared" si="39"/>
        <v>45_1</v>
      </c>
      <c r="BX106" s="33">
        <f t="shared" si="44"/>
        <v>21.33</v>
      </c>
      <c r="BY106" s="33">
        <f t="shared" si="45"/>
        <v>22.18</v>
      </c>
      <c r="BZ106" s="33">
        <f t="shared" si="46"/>
        <v>22.96</v>
      </c>
      <c r="CA106" s="322">
        <f t="shared" si="47"/>
        <v>21.754999999999999</v>
      </c>
      <c r="CB106" s="50"/>
      <c r="CC106" s="4"/>
      <c r="CD106" s="4"/>
      <c r="CE106" s="33"/>
      <c r="CF106" s="55"/>
      <c r="CG106" s="16"/>
    </row>
    <row r="107" spans="1:85" ht="10.5" x14ac:dyDescent="0.15">
      <c r="A107" s="31">
        <v>45</v>
      </c>
      <c r="B107" s="31">
        <v>2</v>
      </c>
      <c r="C107" s="31">
        <v>22</v>
      </c>
      <c r="D107" s="31">
        <f t="shared" si="40"/>
        <v>2</v>
      </c>
      <c r="E107" s="31" t="str">
        <f t="shared" si="41"/>
        <v>45_2</v>
      </c>
      <c r="F107" s="36">
        <v>17.47</v>
      </c>
      <c r="G107" s="31"/>
      <c r="H107" s="31">
        <v>45</v>
      </c>
      <c r="I107" s="31">
        <v>3</v>
      </c>
      <c r="J107" s="31">
        <v>23</v>
      </c>
      <c r="K107" s="31">
        <f t="shared" si="24"/>
        <v>3</v>
      </c>
      <c r="L107" s="31" t="str">
        <f t="shared" si="25"/>
        <v>45_3</v>
      </c>
      <c r="M107" s="36">
        <v>18.53</v>
      </c>
      <c r="N107" s="15"/>
      <c r="O107" s="31">
        <v>45</v>
      </c>
      <c r="P107" s="31">
        <v>2</v>
      </c>
      <c r="Q107" s="31">
        <v>22</v>
      </c>
      <c r="R107" s="31">
        <f t="shared" si="48"/>
        <v>2</v>
      </c>
      <c r="S107" s="31" t="str">
        <f t="shared" si="49"/>
        <v>45_2</v>
      </c>
      <c r="T107" s="36">
        <v>18.63</v>
      </c>
      <c r="U107" s="15"/>
      <c r="V107" s="31">
        <v>45</v>
      </c>
      <c r="W107" s="31">
        <v>2</v>
      </c>
      <c r="X107" s="31">
        <v>22</v>
      </c>
      <c r="Y107" s="31">
        <f t="shared" si="28"/>
        <v>2</v>
      </c>
      <c r="Z107" s="31" t="str">
        <f t="shared" si="29"/>
        <v>45_2</v>
      </c>
      <c r="AA107" s="36">
        <v>19.23</v>
      </c>
      <c r="AB107" s="374"/>
      <c r="AC107" s="31">
        <v>45</v>
      </c>
      <c r="AD107" s="31">
        <v>2</v>
      </c>
      <c r="AE107" s="31">
        <v>22</v>
      </c>
      <c r="AF107" s="31">
        <f t="shared" si="30"/>
        <v>2</v>
      </c>
      <c r="AG107" s="31" t="str">
        <f t="shared" si="31"/>
        <v>45_2</v>
      </c>
      <c r="AH107" s="31">
        <v>19.809999999999999</v>
      </c>
      <c r="AI107" s="374"/>
      <c r="AJ107" s="31">
        <v>45</v>
      </c>
      <c r="AK107" s="31">
        <v>2</v>
      </c>
      <c r="AL107" s="31">
        <v>22</v>
      </c>
      <c r="AM107" s="31">
        <f t="shared" si="32"/>
        <v>2</v>
      </c>
      <c r="AN107" s="31" t="str">
        <f t="shared" si="33"/>
        <v>45_2</v>
      </c>
      <c r="AO107" s="31">
        <v>20.8</v>
      </c>
      <c r="AP107" s="373"/>
      <c r="AQ107" s="31">
        <v>45</v>
      </c>
      <c r="AR107" s="31">
        <v>2</v>
      </c>
      <c r="AS107" s="31">
        <v>22</v>
      </c>
      <c r="AT107" s="31">
        <f t="shared" si="34"/>
        <v>2</v>
      </c>
      <c r="AU107" s="31" t="str">
        <f t="shared" si="35"/>
        <v>45_2</v>
      </c>
      <c r="AV107" s="31">
        <v>21.32</v>
      </c>
      <c r="AW107" s="336"/>
      <c r="AX107" s="31">
        <v>45</v>
      </c>
      <c r="AY107" s="31">
        <v>2</v>
      </c>
      <c r="AZ107" s="31">
        <v>22</v>
      </c>
      <c r="BA107" s="31">
        <f t="shared" si="36"/>
        <v>2</v>
      </c>
      <c r="BB107" s="31" t="str">
        <f t="shared" si="37"/>
        <v>45_2</v>
      </c>
      <c r="BC107" s="31">
        <v>21.86</v>
      </c>
      <c r="BD107" s="31"/>
      <c r="BE107" s="31">
        <v>45</v>
      </c>
      <c r="BF107" s="31">
        <v>2</v>
      </c>
      <c r="BG107" s="31">
        <v>22</v>
      </c>
      <c r="BH107" s="31">
        <f t="shared" si="42"/>
        <v>2</v>
      </c>
      <c r="BI107" s="31" t="str">
        <f t="shared" si="43"/>
        <v>45_2</v>
      </c>
      <c r="BJ107" s="31">
        <v>22.73</v>
      </c>
      <c r="BK107" s="31"/>
      <c r="BL107" s="31">
        <v>45</v>
      </c>
      <c r="BM107" s="31">
        <v>2</v>
      </c>
      <c r="BN107" s="31">
        <v>22</v>
      </c>
      <c r="BO107" s="31">
        <v>2</v>
      </c>
      <c r="BP107" s="31" t="s">
        <v>495</v>
      </c>
      <c r="BQ107" s="31">
        <v>23.53</v>
      </c>
      <c r="BR107" s="31"/>
      <c r="BS107" s="31">
        <v>45</v>
      </c>
      <c r="BT107" s="31">
        <v>2</v>
      </c>
      <c r="BU107" s="31">
        <v>22</v>
      </c>
      <c r="BV107" s="31">
        <f t="shared" si="38"/>
        <v>2</v>
      </c>
      <c r="BW107" s="31" t="str">
        <f t="shared" si="39"/>
        <v>45_2</v>
      </c>
      <c r="BX107" s="33">
        <f t="shared" si="44"/>
        <v>21.86</v>
      </c>
      <c r="BY107" s="33">
        <f t="shared" si="45"/>
        <v>22.73</v>
      </c>
      <c r="BZ107" s="33">
        <f t="shared" si="46"/>
        <v>23.53</v>
      </c>
      <c r="CA107" s="322">
        <f t="shared" si="47"/>
        <v>22.295000000000002</v>
      </c>
      <c r="CB107" s="50"/>
      <c r="CC107" s="4"/>
      <c r="CD107" s="4"/>
      <c r="CE107" s="33"/>
      <c r="CF107" s="55"/>
      <c r="CG107" s="16"/>
    </row>
    <row r="108" spans="1:85" ht="10.5" x14ac:dyDescent="0.15">
      <c r="A108" s="31">
        <v>45</v>
      </c>
      <c r="B108" s="31">
        <v>3</v>
      </c>
      <c r="C108" s="31">
        <v>23</v>
      </c>
      <c r="D108" s="31">
        <f t="shared" si="40"/>
        <v>3</v>
      </c>
      <c r="E108" s="31" t="str">
        <f t="shared" si="41"/>
        <v>45_3</v>
      </c>
      <c r="F108" s="36">
        <v>17.899999999999999</v>
      </c>
      <c r="G108" s="31"/>
      <c r="H108" s="31">
        <v>45</v>
      </c>
      <c r="I108" s="31">
        <v>4</v>
      </c>
      <c r="J108" s="31">
        <v>24</v>
      </c>
      <c r="K108" s="31">
        <f t="shared" si="24"/>
        <v>4</v>
      </c>
      <c r="L108" s="31" t="str">
        <f t="shared" si="25"/>
        <v>45_4</v>
      </c>
      <c r="M108" s="36">
        <v>18.98</v>
      </c>
      <c r="N108" s="15"/>
      <c r="O108" s="31">
        <v>45</v>
      </c>
      <c r="P108" s="31">
        <v>3</v>
      </c>
      <c r="Q108" s="31">
        <v>23</v>
      </c>
      <c r="R108" s="31">
        <f t="shared" si="48"/>
        <v>3</v>
      </c>
      <c r="S108" s="31" t="str">
        <f t="shared" si="49"/>
        <v>45_3</v>
      </c>
      <c r="T108" s="36">
        <v>19.09</v>
      </c>
      <c r="U108" s="15"/>
      <c r="V108" s="31">
        <v>45</v>
      </c>
      <c r="W108" s="31">
        <v>3</v>
      </c>
      <c r="X108" s="31">
        <v>23</v>
      </c>
      <c r="Y108" s="31">
        <f t="shared" si="28"/>
        <v>3</v>
      </c>
      <c r="Z108" s="31" t="str">
        <f t="shared" si="29"/>
        <v>45_3</v>
      </c>
      <c r="AA108" s="36">
        <v>19.71</v>
      </c>
      <c r="AB108" s="374"/>
      <c r="AC108" s="31">
        <v>45</v>
      </c>
      <c r="AD108" s="31">
        <v>3</v>
      </c>
      <c r="AE108" s="31">
        <v>23</v>
      </c>
      <c r="AF108" s="31">
        <f t="shared" si="30"/>
        <v>3</v>
      </c>
      <c r="AG108" s="31" t="str">
        <f t="shared" si="31"/>
        <v>45_3</v>
      </c>
      <c r="AH108" s="31">
        <v>20.3</v>
      </c>
      <c r="AI108" s="374"/>
      <c r="AJ108" s="31">
        <v>45</v>
      </c>
      <c r="AK108" s="31">
        <v>3</v>
      </c>
      <c r="AL108" s="31">
        <v>23</v>
      </c>
      <c r="AM108" s="31">
        <f t="shared" si="32"/>
        <v>3</v>
      </c>
      <c r="AN108" s="31" t="str">
        <f t="shared" si="33"/>
        <v>45_3</v>
      </c>
      <c r="AO108" s="31">
        <v>21.31</v>
      </c>
      <c r="AP108" s="373"/>
      <c r="AQ108" s="31">
        <v>45</v>
      </c>
      <c r="AR108" s="31">
        <v>3</v>
      </c>
      <c r="AS108" s="31">
        <v>23</v>
      </c>
      <c r="AT108" s="31">
        <f t="shared" si="34"/>
        <v>3</v>
      </c>
      <c r="AU108" s="31" t="str">
        <f t="shared" si="35"/>
        <v>45_3</v>
      </c>
      <c r="AV108" s="31">
        <v>21.85</v>
      </c>
      <c r="AW108" s="336"/>
      <c r="AX108" s="31">
        <v>45</v>
      </c>
      <c r="AY108" s="31">
        <v>3</v>
      </c>
      <c r="AZ108" s="31">
        <v>23</v>
      </c>
      <c r="BA108" s="31">
        <f t="shared" si="36"/>
        <v>3</v>
      </c>
      <c r="BB108" s="31" t="str">
        <f t="shared" si="37"/>
        <v>45_3</v>
      </c>
      <c r="BC108" s="31">
        <v>22.39</v>
      </c>
      <c r="BD108" s="31"/>
      <c r="BE108" s="31">
        <v>45</v>
      </c>
      <c r="BF108" s="31">
        <v>3</v>
      </c>
      <c r="BG108" s="31">
        <v>23</v>
      </c>
      <c r="BH108" s="31">
        <f t="shared" si="42"/>
        <v>3</v>
      </c>
      <c r="BI108" s="31" t="str">
        <f t="shared" si="43"/>
        <v>45_3</v>
      </c>
      <c r="BJ108" s="31">
        <v>23.29</v>
      </c>
      <c r="BK108" s="31"/>
      <c r="BL108" s="31">
        <v>45</v>
      </c>
      <c r="BM108" s="31">
        <v>3</v>
      </c>
      <c r="BN108" s="31">
        <v>23</v>
      </c>
      <c r="BO108" s="31">
        <v>3</v>
      </c>
      <c r="BP108" s="31" t="s">
        <v>496</v>
      </c>
      <c r="BQ108" s="31">
        <v>24.1</v>
      </c>
      <c r="BR108" s="31"/>
      <c r="BS108" s="31">
        <v>45</v>
      </c>
      <c r="BT108" s="31">
        <v>3</v>
      </c>
      <c r="BU108" s="31">
        <v>23</v>
      </c>
      <c r="BV108" s="31">
        <f t="shared" si="38"/>
        <v>3</v>
      </c>
      <c r="BW108" s="31" t="str">
        <f t="shared" si="39"/>
        <v>45_3</v>
      </c>
      <c r="BX108" s="33">
        <f t="shared" si="44"/>
        <v>22.39</v>
      </c>
      <c r="BY108" s="33">
        <f t="shared" si="45"/>
        <v>23.29</v>
      </c>
      <c r="BZ108" s="33">
        <f t="shared" si="46"/>
        <v>24.1</v>
      </c>
      <c r="CA108" s="322">
        <f t="shared" si="47"/>
        <v>22.84</v>
      </c>
      <c r="CB108" s="50"/>
      <c r="CC108" s="4"/>
      <c r="CD108" s="4"/>
      <c r="CE108" s="33"/>
      <c r="CF108" s="55"/>
      <c r="CG108" s="16"/>
    </row>
    <row r="109" spans="1:85" ht="10.5" x14ac:dyDescent="0.15">
      <c r="A109" s="31">
        <v>45</v>
      </c>
      <c r="B109" s="31">
        <v>4</v>
      </c>
      <c r="C109" s="31">
        <v>24</v>
      </c>
      <c r="D109" s="31">
        <f t="shared" si="40"/>
        <v>4</v>
      </c>
      <c r="E109" s="31" t="str">
        <f t="shared" si="41"/>
        <v>45_4</v>
      </c>
      <c r="F109" s="36">
        <v>18.34</v>
      </c>
      <c r="G109" s="31"/>
      <c r="H109" s="31">
        <v>45</v>
      </c>
      <c r="I109" s="31">
        <v>5</v>
      </c>
      <c r="J109" s="31">
        <v>25</v>
      </c>
      <c r="K109" s="31">
        <f t="shared" si="24"/>
        <v>5</v>
      </c>
      <c r="L109" s="31" t="str">
        <f t="shared" si="25"/>
        <v>45_5</v>
      </c>
      <c r="M109" s="36">
        <v>19.45</v>
      </c>
      <c r="N109" s="15"/>
      <c r="O109" s="31">
        <v>45</v>
      </c>
      <c r="P109" s="31">
        <v>4</v>
      </c>
      <c r="Q109" s="31">
        <v>24</v>
      </c>
      <c r="R109" s="31">
        <f t="shared" si="48"/>
        <v>4</v>
      </c>
      <c r="S109" s="31" t="str">
        <f t="shared" si="49"/>
        <v>45_4</v>
      </c>
      <c r="T109" s="36">
        <v>19.55</v>
      </c>
      <c r="U109" s="15"/>
      <c r="V109" s="31">
        <v>45</v>
      </c>
      <c r="W109" s="31">
        <v>4</v>
      </c>
      <c r="X109" s="31">
        <v>24</v>
      </c>
      <c r="Y109" s="31">
        <f t="shared" si="28"/>
        <v>4</v>
      </c>
      <c r="Z109" s="31" t="str">
        <f t="shared" si="29"/>
        <v>45_4</v>
      </c>
      <c r="AA109" s="36">
        <v>20.190000000000001</v>
      </c>
      <c r="AB109" s="374"/>
      <c r="AC109" s="31">
        <v>45</v>
      </c>
      <c r="AD109" s="31">
        <v>4</v>
      </c>
      <c r="AE109" s="31">
        <v>24</v>
      </c>
      <c r="AF109" s="31">
        <f t="shared" si="30"/>
        <v>4</v>
      </c>
      <c r="AG109" s="31" t="str">
        <f t="shared" si="31"/>
        <v>45_4</v>
      </c>
      <c r="AH109" s="31">
        <v>20.8</v>
      </c>
      <c r="AI109" s="374"/>
      <c r="AJ109" s="31">
        <v>45</v>
      </c>
      <c r="AK109" s="31">
        <v>4</v>
      </c>
      <c r="AL109" s="31">
        <v>24</v>
      </c>
      <c r="AM109" s="31">
        <f t="shared" si="32"/>
        <v>4</v>
      </c>
      <c r="AN109" s="31" t="str">
        <f t="shared" si="33"/>
        <v>45_4</v>
      </c>
      <c r="AO109" s="31">
        <v>21.83</v>
      </c>
      <c r="AP109" s="373"/>
      <c r="AQ109" s="31">
        <v>45</v>
      </c>
      <c r="AR109" s="31">
        <v>4</v>
      </c>
      <c r="AS109" s="31">
        <v>24</v>
      </c>
      <c r="AT109" s="31">
        <f t="shared" si="34"/>
        <v>4</v>
      </c>
      <c r="AU109" s="31" t="str">
        <f t="shared" si="35"/>
        <v>45_4</v>
      </c>
      <c r="AV109" s="31">
        <v>22.38</v>
      </c>
      <c r="AW109" s="336"/>
      <c r="AX109" s="31">
        <v>45</v>
      </c>
      <c r="AY109" s="31">
        <v>4</v>
      </c>
      <c r="AZ109" s="31">
        <v>24</v>
      </c>
      <c r="BA109" s="31">
        <f t="shared" si="36"/>
        <v>4</v>
      </c>
      <c r="BB109" s="31" t="str">
        <f t="shared" si="37"/>
        <v>45_4</v>
      </c>
      <c r="BC109" s="31">
        <v>22.94</v>
      </c>
      <c r="BD109" s="31"/>
      <c r="BE109" s="31">
        <v>45</v>
      </c>
      <c r="BF109" s="31">
        <v>4</v>
      </c>
      <c r="BG109" s="31">
        <v>24</v>
      </c>
      <c r="BH109" s="31">
        <f t="shared" si="42"/>
        <v>4</v>
      </c>
      <c r="BI109" s="31" t="str">
        <f t="shared" si="43"/>
        <v>45_4</v>
      </c>
      <c r="BJ109" s="31">
        <v>23.86</v>
      </c>
      <c r="BK109" s="31"/>
      <c r="BL109" s="31">
        <v>45</v>
      </c>
      <c r="BM109" s="31">
        <v>4</v>
      </c>
      <c r="BN109" s="31">
        <v>24</v>
      </c>
      <c r="BO109" s="31">
        <v>4</v>
      </c>
      <c r="BP109" s="31" t="s">
        <v>497</v>
      </c>
      <c r="BQ109" s="31">
        <v>24.69</v>
      </c>
      <c r="BR109" s="31"/>
      <c r="BS109" s="31">
        <v>45</v>
      </c>
      <c r="BT109" s="31">
        <v>4</v>
      </c>
      <c r="BU109" s="31">
        <v>24</v>
      </c>
      <c r="BV109" s="31">
        <f t="shared" si="38"/>
        <v>4</v>
      </c>
      <c r="BW109" s="31" t="str">
        <f t="shared" si="39"/>
        <v>45_4</v>
      </c>
      <c r="BX109" s="33">
        <f t="shared" si="44"/>
        <v>22.94</v>
      </c>
      <c r="BY109" s="33">
        <f t="shared" si="45"/>
        <v>23.86</v>
      </c>
      <c r="BZ109" s="33">
        <f t="shared" si="46"/>
        <v>24.69</v>
      </c>
      <c r="CA109" s="322">
        <f t="shared" si="47"/>
        <v>23.4</v>
      </c>
      <c r="CB109" s="50"/>
      <c r="CC109" s="4"/>
      <c r="CD109" s="4"/>
      <c r="CE109" s="33"/>
      <c r="CF109" s="55"/>
      <c r="CG109" s="16"/>
    </row>
    <row r="110" spans="1:85" ht="10.5" x14ac:dyDescent="0.15">
      <c r="A110" s="31">
        <v>45</v>
      </c>
      <c r="B110" s="31">
        <v>5</v>
      </c>
      <c r="C110" s="31">
        <v>25</v>
      </c>
      <c r="D110" s="31">
        <f t="shared" si="40"/>
        <v>5</v>
      </c>
      <c r="E110" s="31" t="str">
        <f t="shared" si="41"/>
        <v>45_5</v>
      </c>
      <c r="F110" s="36">
        <v>18.79</v>
      </c>
      <c r="G110" s="31"/>
      <c r="H110" s="31">
        <v>45</v>
      </c>
      <c r="I110" s="31">
        <v>6</v>
      </c>
      <c r="J110" s="31">
        <v>26</v>
      </c>
      <c r="K110" s="31">
        <f t="shared" si="24"/>
        <v>6</v>
      </c>
      <c r="L110" s="31" t="str">
        <f t="shared" si="25"/>
        <v>45_6</v>
      </c>
      <c r="M110" s="36">
        <v>19.93</v>
      </c>
      <c r="N110" s="15"/>
      <c r="O110" s="31">
        <v>45</v>
      </c>
      <c r="P110" s="31">
        <v>5</v>
      </c>
      <c r="Q110" s="31">
        <v>25</v>
      </c>
      <c r="R110" s="31">
        <f t="shared" si="48"/>
        <v>5</v>
      </c>
      <c r="S110" s="31" t="str">
        <f t="shared" si="49"/>
        <v>45_5</v>
      </c>
      <c r="T110" s="36">
        <v>20.03</v>
      </c>
      <c r="U110" s="15"/>
      <c r="V110" s="31">
        <v>45</v>
      </c>
      <c r="W110" s="31">
        <v>5</v>
      </c>
      <c r="X110" s="31">
        <v>25</v>
      </c>
      <c r="Y110" s="31">
        <f t="shared" si="28"/>
        <v>5</v>
      </c>
      <c r="Z110" s="31" t="str">
        <f t="shared" si="29"/>
        <v>45_5</v>
      </c>
      <c r="AA110" s="36">
        <v>20.68</v>
      </c>
      <c r="AB110" s="374"/>
      <c r="AC110" s="31">
        <v>45</v>
      </c>
      <c r="AD110" s="31">
        <v>5</v>
      </c>
      <c r="AE110" s="31">
        <v>25</v>
      </c>
      <c r="AF110" s="31">
        <f t="shared" si="30"/>
        <v>5</v>
      </c>
      <c r="AG110" s="31" t="str">
        <f t="shared" si="31"/>
        <v>45_5</v>
      </c>
      <c r="AH110" s="31">
        <v>21.3</v>
      </c>
      <c r="AI110" s="374"/>
      <c r="AJ110" s="31">
        <v>45</v>
      </c>
      <c r="AK110" s="31">
        <v>5</v>
      </c>
      <c r="AL110" s="31">
        <v>25</v>
      </c>
      <c r="AM110" s="31">
        <f t="shared" si="32"/>
        <v>5</v>
      </c>
      <c r="AN110" s="31" t="str">
        <f t="shared" si="33"/>
        <v>45_5</v>
      </c>
      <c r="AO110" s="31">
        <v>22.37</v>
      </c>
      <c r="AP110" s="373"/>
      <c r="AQ110" s="31">
        <v>45</v>
      </c>
      <c r="AR110" s="31">
        <v>5</v>
      </c>
      <c r="AS110" s="31">
        <v>25</v>
      </c>
      <c r="AT110" s="31">
        <f t="shared" si="34"/>
        <v>5</v>
      </c>
      <c r="AU110" s="31" t="str">
        <f t="shared" si="35"/>
        <v>45_5</v>
      </c>
      <c r="AV110" s="31">
        <v>22.93</v>
      </c>
      <c r="AW110" s="336"/>
      <c r="AX110" s="31">
        <v>45</v>
      </c>
      <c r="AY110" s="31">
        <v>5</v>
      </c>
      <c r="AZ110" s="31">
        <v>25</v>
      </c>
      <c r="BA110" s="31">
        <f t="shared" si="36"/>
        <v>5</v>
      </c>
      <c r="BB110" s="31" t="str">
        <f t="shared" si="37"/>
        <v>45_5</v>
      </c>
      <c r="BC110" s="31">
        <v>23.5</v>
      </c>
      <c r="BD110" s="31"/>
      <c r="BE110" s="31">
        <v>45</v>
      </c>
      <c r="BF110" s="31">
        <v>5</v>
      </c>
      <c r="BG110" s="31">
        <v>25</v>
      </c>
      <c r="BH110" s="31">
        <f t="shared" si="42"/>
        <v>5</v>
      </c>
      <c r="BI110" s="31" t="str">
        <f t="shared" si="43"/>
        <v>45_5</v>
      </c>
      <c r="BJ110" s="31">
        <v>24.44</v>
      </c>
      <c r="BK110" s="31"/>
      <c r="BL110" s="31">
        <v>45</v>
      </c>
      <c r="BM110" s="31">
        <v>5</v>
      </c>
      <c r="BN110" s="31">
        <v>25</v>
      </c>
      <c r="BO110" s="31">
        <v>5</v>
      </c>
      <c r="BP110" s="31" t="s">
        <v>498</v>
      </c>
      <c r="BQ110" s="31">
        <v>25.29</v>
      </c>
      <c r="BR110" s="31"/>
      <c r="BS110" s="31">
        <v>45</v>
      </c>
      <c r="BT110" s="31">
        <v>5</v>
      </c>
      <c r="BU110" s="31">
        <v>25</v>
      </c>
      <c r="BV110" s="31">
        <f t="shared" si="38"/>
        <v>5</v>
      </c>
      <c r="BW110" s="31" t="str">
        <f t="shared" si="39"/>
        <v>45_5</v>
      </c>
      <c r="BX110" s="33">
        <f t="shared" si="44"/>
        <v>23.5</v>
      </c>
      <c r="BY110" s="33">
        <f t="shared" si="45"/>
        <v>24.44</v>
      </c>
      <c r="BZ110" s="33">
        <f t="shared" si="46"/>
        <v>25.29</v>
      </c>
      <c r="CA110" s="322">
        <f t="shared" si="47"/>
        <v>23.97</v>
      </c>
      <c r="CB110" s="50"/>
      <c r="CC110" s="4"/>
      <c r="CD110" s="4"/>
      <c r="CE110" s="33"/>
      <c r="CF110" s="55"/>
      <c r="CG110" s="16"/>
    </row>
    <row r="111" spans="1:85" ht="10.5" x14ac:dyDescent="0.15">
      <c r="A111" s="31">
        <v>45</v>
      </c>
      <c r="B111" s="31">
        <v>6</v>
      </c>
      <c r="C111" s="31">
        <v>26</v>
      </c>
      <c r="D111" s="31">
        <f t="shared" si="40"/>
        <v>6</v>
      </c>
      <c r="E111" s="31" t="str">
        <f t="shared" si="41"/>
        <v>45_6</v>
      </c>
      <c r="F111" s="36">
        <v>19.25</v>
      </c>
      <c r="G111" s="31"/>
      <c r="H111" s="31">
        <v>45</v>
      </c>
      <c r="I111" s="31">
        <v>7</v>
      </c>
      <c r="J111" s="31">
        <v>27</v>
      </c>
      <c r="K111" s="31">
        <f t="shared" si="24"/>
        <v>7</v>
      </c>
      <c r="L111" s="31" t="str">
        <f t="shared" si="25"/>
        <v>45_7</v>
      </c>
      <c r="M111" s="36">
        <v>20.420000000000002</v>
      </c>
      <c r="N111" s="15"/>
      <c r="O111" s="31">
        <v>45</v>
      </c>
      <c r="P111" s="31">
        <v>6</v>
      </c>
      <c r="Q111" s="31">
        <v>26</v>
      </c>
      <c r="R111" s="31">
        <f t="shared" si="48"/>
        <v>6</v>
      </c>
      <c r="S111" s="31" t="str">
        <f t="shared" si="49"/>
        <v>45_6</v>
      </c>
      <c r="T111" s="36">
        <v>20.52</v>
      </c>
      <c r="U111" s="15"/>
      <c r="V111" s="31">
        <v>45</v>
      </c>
      <c r="W111" s="31">
        <v>6</v>
      </c>
      <c r="X111" s="31">
        <v>26</v>
      </c>
      <c r="Y111" s="31">
        <f t="shared" si="28"/>
        <v>6</v>
      </c>
      <c r="Z111" s="31" t="str">
        <f t="shared" si="29"/>
        <v>45_6</v>
      </c>
      <c r="AA111" s="36">
        <v>21.19</v>
      </c>
      <c r="AB111" s="374"/>
      <c r="AC111" s="31">
        <v>45</v>
      </c>
      <c r="AD111" s="31">
        <v>6</v>
      </c>
      <c r="AE111" s="31">
        <v>26</v>
      </c>
      <c r="AF111" s="31">
        <f t="shared" si="30"/>
        <v>6</v>
      </c>
      <c r="AG111" s="31" t="str">
        <f t="shared" si="31"/>
        <v>45_6</v>
      </c>
      <c r="AH111" s="31">
        <v>21.83</v>
      </c>
      <c r="AI111" s="374"/>
      <c r="AJ111" s="31">
        <v>45</v>
      </c>
      <c r="AK111" s="31">
        <v>6</v>
      </c>
      <c r="AL111" s="31">
        <v>26</v>
      </c>
      <c r="AM111" s="31">
        <f t="shared" si="32"/>
        <v>6</v>
      </c>
      <c r="AN111" s="31" t="str">
        <f t="shared" si="33"/>
        <v>45_6</v>
      </c>
      <c r="AO111" s="31">
        <v>22.92</v>
      </c>
      <c r="AP111" s="373"/>
      <c r="AQ111" s="31">
        <v>45</v>
      </c>
      <c r="AR111" s="31">
        <v>6</v>
      </c>
      <c r="AS111" s="31">
        <v>26</v>
      </c>
      <c r="AT111" s="31">
        <f t="shared" si="34"/>
        <v>6</v>
      </c>
      <c r="AU111" s="31" t="str">
        <f t="shared" si="35"/>
        <v>45_6</v>
      </c>
      <c r="AV111" s="31">
        <v>23.49</v>
      </c>
      <c r="AW111" s="336"/>
      <c r="AX111" s="31">
        <v>45</v>
      </c>
      <c r="AY111" s="31">
        <v>6</v>
      </c>
      <c r="AZ111" s="31">
        <v>26</v>
      </c>
      <c r="BA111" s="31">
        <f t="shared" si="36"/>
        <v>6</v>
      </c>
      <c r="BB111" s="31" t="str">
        <f t="shared" si="37"/>
        <v>45_6</v>
      </c>
      <c r="BC111" s="31">
        <v>24.08</v>
      </c>
      <c r="BD111" s="31"/>
      <c r="BE111" s="31">
        <v>45</v>
      </c>
      <c r="BF111" s="31">
        <v>6</v>
      </c>
      <c r="BG111" s="31">
        <v>26</v>
      </c>
      <c r="BH111" s="31">
        <f t="shared" si="42"/>
        <v>6</v>
      </c>
      <c r="BI111" s="31" t="str">
        <f t="shared" si="43"/>
        <v>45_6</v>
      </c>
      <c r="BJ111" s="31">
        <v>25.04</v>
      </c>
      <c r="BK111" s="31"/>
      <c r="BL111" s="31">
        <v>45</v>
      </c>
      <c r="BM111" s="31">
        <v>6</v>
      </c>
      <c r="BN111" s="31">
        <v>26</v>
      </c>
      <c r="BO111" s="31">
        <v>6</v>
      </c>
      <c r="BP111" s="31" t="s">
        <v>499</v>
      </c>
      <c r="BQ111" s="31">
        <v>25.92</v>
      </c>
      <c r="BR111" s="31"/>
      <c r="BS111" s="31">
        <v>45</v>
      </c>
      <c r="BT111" s="31">
        <v>6</v>
      </c>
      <c r="BU111" s="31">
        <v>26</v>
      </c>
      <c r="BV111" s="31">
        <f t="shared" si="38"/>
        <v>6</v>
      </c>
      <c r="BW111" s="31" t="str">
        <f t="shared" si="39"/>
        <v>45_6</v>
      </c>
      <c r="BX111" s="33">
        <f t="shared" si="44"/>
        <v>24.08</v>
      </c>
      <c r="BY111" s="33">
        <f t="shared" si="45"/>
        <v>25.04</v>
      </c>
      <c r="BZ111" s="33">
        <f t="shared" si="46"/>
        <v>25.92</v>
      </c>
      <c r="CA111" s="322">
        <f t="shared" si="47"/>
        <v>24.56</v>
      </c>
      <c r="CB111" s="50"/>
      <c r="CC111" s="4"/>
      <c r="CD111" s="4"/>
      <c r="CE111" s="33"/>
      <c r="CF111" s="55"/>
      <c r="CG111" s="16"/>
    </row>
    <row r="112" spans="1:85" ht="10.5" x14ac:dyDescent="0.15">
      <c r="A112" s="31">
        <v>45</v>
      </c>
      <c r="B112" s="31">
        <v>7</v>
      </c>
      <c r="C112" s="31">
        <v>27</v>
      </c>
      <c r="D112" s="31">
        <f t="shared" si="40"/>
        <v>7</v>
      </c>
      <c r="E112" s="31" t="str">
        <f t="shared" si="41"/>
        <v>45_7</v>
      </c>
      <c r="F112" s="36">
        <v>19.73</v>
      </c>
      <c r="G112" s="31"/>
      <c r="H112" s="31">
        <v>45</v>
      </c>
      <c r="I112" s="31">
        <v>8</v>
      </c>
      <c r="J112" s="31">
        <v>28</v>
      </c>
      <c r="K112" s="31">
        <f t="shared" si="24"/>
        <v>8</v>
      </c>
      <c r="L112" s="31" t="str">
        <f t="shared" si="25"/>
        <v>45_8</v>
      </c>
      <c r="M112" s="36">
        <v>20.86</v>
      </c>
      <c r="N112" s="15"/>
      <c r="O112" s="31">
        <v>45</v>
      </c>
      <c r="P112" s="31">
        <v>7</v>
      </c>
      <c r="Q112" s="31">
        <v>27</v>
      </c>
      <c r="R112" s="31">
        <f t="shared" si="48"/>
        <v>7</v>
      </c>
      <c r="S112" s="31" t="str">
        <f t="shared" si="49"/>
        <v>45_7</v>
      </c>
      <c r="T112" s="36">
        <v>21.04</v>
      </c>
      <c r="U112" s="15"/>
      <c r="V112" s="31">
        <v>45</v>
      </c>
      <c r="W112" s="31">
        <v>7</v>
      </c>
      <c r="X112" s="31">
        <v>27</v>
      </c>
      <c r="Y112" s="31">
        <f t="shared" si="28"/>
        <v>7</v>
      </c>
      <c r="Z112" s="31" t="str">
        <f t="shared" si="29"/>
        <v>45_7</v>
      </c>
      <c r="AA112" s="36">
        <v>21.72</v>
      </c>
      <c r="AB112" s="374"/>
      <c r="AC112" s="31">
        <v>45</v>
      </c>
      <c r="AD112" s="31">
        <v>7</v>
      </c>
      <c r="AE112" s="31">
        <v>27</v>
      </c>
      <c r="AF112" s="31">
        <f t="shared" si="30"/>
        <v>7</v>
      </c>
      <c r="AG112" s="31" t="str">
        <f t="shared" si="31"/>
        <v>45_7</v>
      </c>
      <c r="AH112" s="31">
        <v>22.37</v>
      </c>
      <c r="AI112" s="374"/>
      <c r="AJ112" s="31">
        <v>45</v>
      </c>
      <c r="AK112" s="31">
        <v>7</v>
      </c>
      <c r="AL112" s="31">
        <v>27</v>
      </c>
      <c r="AM112" s="31">
        <f t="shared" si="32"/>
        <v>7</v>
      </c>
      <c r="AN112" s="31" t="str">
        <f t="shared" si="33"/>
        <v>45_7</v>
      </c>
      <c r="AO112" s="31">
        <v>23.49</v>
      </c>
      <c r="AP112" s="373"/>
      <c r="AQ112" s="31">
        <v>45</v>
      </c>
      <c r="AR112" s="31">
        <v>7</v>
      </c>
      <c r="AS112" s="31">
        <v>27</v>
      </c>
      <c r="AT112" s="31">
        <f t="shared" si="34"/>
        <v>7</v>
      </c>
      <c r="AU112" s="31" t="str">
        <f t="shared" si="35"/>
        <v>45_7</v>
      </c>
      <c r="AV112" s="31">
        <v>24.08</v>
      </c>
      <c r="AW112" s="336"/>
      <c r="AX112" s="31">
        <v>45</v>
      </c>
      <c r="AY112" s="31">
        <v>7</v>
      </c>
      <c r="AZ112" s="31">
        <v>27</v>
      </c>
      <c r="BA112" s="31">
        <f t="shared" si="36"/>
        <v>7</v>
      </c>
      <c r="BB112" s="31" t="str">
        <f t="shared" si="37"/>
        <v>45_7</v>
      </c>
      <c r="BC112" s="31">
        <v>24.68</v>
      </c>
      <c r="BD112" s="31"/>
      <c r="BE112" s="31">
        <v>45</v>
      </c>
      <c r="BF112" s="31">
        <v>7</v>
      </c>
      <c r="BG112" s="31">
        <v>27</v>
      </c>
      <c r="BH112" s="31">
        <f t="shared" si="42"/>
        <v>7</v>
      </c>
      <c r="BI112" s="31" t="str">
        <f t="shared" si="43"/>
        <v>45_7</v>
      </c>
      <c r="BJ112" s="31">
        <v>25.67</v>
      </c>
      <c r="BK112" s="31"/>
      <c r="BL112" s="31">
        <v>45</v>
      </c>
      <c r="BM112" s="31">
        <v>7</v>
      </c>
      <c r="BN112" s="31">
        <v>27</v>
      </c>
      <c r="BO112" s="31">
        <v>7</v>
      </c>
      <c r="BP112" s="31" t="s">
        <v>500</v>
      </c>
      <c r="BQ112" s="31">
        <v>26.56</v>
      </c>
      <c r="BR112" s="31"/>
      <c r="BS112" s="31">
        <v>45</v>
      </c>
      <c r="BT112" s="31">
        <v>7</v>
      </c>
      <c r="BU112" s="31">
        <v>27</v>
      </c>
      <c r="BV112" s="31">
        <f t="shared" si="38"/>
        <v>7</v>
      </c>
      <c r="BW112" s="31" t="str">
        <f t="shared" si="39"/>
        <v>45_7</v>
      </c>
      <c r="BX112" s="33">
        <f t="shared" si="44"/>
        <v>24.68</v>
      </c>
      <c r="BY112" s="33">
        <f t="shared" si="45"/>
        <v>25.67</v>
      </c>
      <c r="BZ112" s="33">
        <f t="shared" si="46"/>
        <v>26.56</v>
      </c>
      <c r="CA112" s="322">
        <f t="shared" si="47"/>
        <v>25.175000000000001</v>
      </c>
      <c r="CB112" s="50"/>
      <c r="CC112" s="4"/>
      <c r="CD112" s="4"/>
      <c r="CE112" s="33"/>
      <c r="CF112" s="55"/>
      <c r="CG112" s="16"/>
    </row>
    <row r="113" spans="1:85" ht="10.5" x14ac:dyDescent="0.15">
      <c r="A113" s="31">
        <v>45</v>
      </c>
      <c r="B113" s="31">
        <v>8</v>
      </c>
      <c r="C113" s="31">
        <v>28</v>
      </c>
      <c r="D113" s="31">
        <f t="shared" si="40"/>
        <v>8</v>
      </c>
      <c r="E113" s="31" t="str">
        <f t="shared" si="41"/>
        <v>45_8</v>
      </c>
      <c r="F113" s="36">
        <v>20.149999999999999</v>
      </c>
      <c r="G113" s="31"/>
      <c r="H113" s="31">
        <v>50</v>
      </c>
      <c r="I113" s="31" t="s">
        <v>346</v>
      </c>
      <c r="J113" s="31">
        <v>18</v>
      </c>
      <c r="K113" s="31" t="str">
        <f t="shared" si="24"/>
        <v>Aanloopperiodiek_0</v>
      </c>
      <c r="L113" s="31" t="str">
        <f t="shared" si="25"/>
        <v>50_Aanloopperiodiek_0</v>
      </c>
      <c r="M113" s="36">
        <v>16.32</v>
      </c>
      <c r="N113" s="15"/>
      <c r="O113" s="31">
        <v>45</v>
      </c>
      <c r="P113" s="31">
        <v>8</v>
      </c>
      <c r="Q113" s="31">
        <v>28</v>
      </c>
      <c r="R113" s="31">
        <f t="shared" si="48"/>
        <v>8</v>
      </c>
      <c r="S113" s="31" t="str">
        <f t="shared" si="49"/>
        <v>45_8</v>
      </c>
      <c r="T113" s="36">
        <v>21.48</v>
      </c>
      <c r="U113" s="15"/>
      <c r="V113" s="31">
        <v>45</v>
      </c>
      <c r="W113" s="31">
        <v>8</v>
      </c>
      <c r="X113" s="31">
        <v>28</v>
      </c>
      <c r="Y113" s="31">
        <f t="shared" si="28"/>
        <v>8</v>
      </c>
      <c r="Z113" s="31" t="str">
        <f t="shared" si="29"/>
        <v>45_8</v>
      </c>
      <c r="AA113" s="36">
        <v>22.18</v>
      </c>
      <c r="AB113" s="374"/>
      <c r="AC113" s="31">
        <v>45</v>
      </c>
      <c r="AD113" s="31">
        <v>8</v>
      </c>
      <c r="AE113" s="31">
        <v>28</v>
      </c>
      <c r="AF113" s="31">
        <f t="shared" si="30"/>
        <v>8</v>
      </c>
      <c r="AG113" s="31" t="str">
        <f t="shared" si="31"/>
        <v>45_8</v>
      </c>
      <c r="AH113" s="31">
        <v>22.85</v>
      </c>
      <c r="AI113" s="374"/>
      <c r="AJ113" s="31">
        <v>45</v>
      </c>
      <c r="AK113" s="31">
        <v>8</v>
      </c>
      <c r="AL113" s="31">
        <v>28</v>
      </c>
      <c r="AM113" s="31">
        <f t="shared" si="32"/>
        <v>8</v>
      </c>
      <c r="AN113" s="31" t="str">
        <f t="shared" si="33"/>
        <v>45_8</v>
      </c>
      <c r="AO113" s="31">
        <v>23.99</v>
      </c>
      <c r="AP113" s="373"/>
      <c r="AQ113" s="31">
        <v>45</v>
      </c>
      <c r="AR113" s="31">
        <v>8</v>
      </c>
      <c r="AS113" s="31">
        <v>28</v>
      </c>
      <c r="AT113" s="31">
        <f t="shared" si="34"/>
        <v>8</v>
      </c>
      <c r="AU113" s="31" t="str">
        <f t="shared" si="35"/>
        <v>45_8</v>
      </c>
      <c r="AV113" s="31">
        <v>24.59</v>
      </c>
      <c r="AW113" s="336"/>
      <c r="AX113" s="31">
        <v>45</v>
      </c>
      <c r="AY113" s="31">
        <v>8</v>
      </c>
      <c r="AZ113" s="31">
        <v>28</v>
      </c>
      <c r="BA113" s="31">
        <f t="shared" si="36"/>
        <v>8</v>
      </c>
      <c r="BB113" s="31" t="str">
        <f t="shared" si="37"/>
        <v>45_8</v>
      </c>
      <c r="BC113" s="31">
        <v>25.2</v>
      </c>
      <c r="BD113" s="31"/>
      <c r="BE113" s="31">
        <v>45</v>
      </c>
      <c r="BF113" s="31">
        <v>8</v>
      </c>
      <c r="BG113" s="31">
        <v>28</v>
      </c>
      <c r="BH113" s="31">
        <f t="shared" si="42"/>
        <v>8</v>
      </c>
      <c r="BI113" s="31" t="str">
        <f t="shared" si="43"/>
        <v>45_8</v>
      </c>
      <c r="BJ113" s="31">
        <v>26.21</v>
      </c>
      <c r="BK113" s="31"/>
      <c r="BL113" s="31">
        <v>45</v>
      </c>
      <c r="BM113" s="31">
        <v>8</v>
      </c>
      <c r="BN113" s="31">
        <v>28</v>
      </c>
      <c r="BO113" s="31">
        <v>8</v>
      </c>
      <c r="BP113" s="31" t="s">
        <v>501</v>
      </c>
      <c r="BQ113" s="31">
        <v>27.13</v>
      </c>
      <c r="BR113" s="31"/>
      <c r="BS113" s="31">
        <v>45</v>
      </c>
      <c r="BT113" s="31">
        <v>8</v>
      </c>
      <c r="BU113" s="31">
        <v>28</v>
      </c>
      <c r="BV113" s="31">
        <f t="shared" si="38"/>
        <v>8</v>
      </c>
      <c r="BW113" s="31" t="str">
        <f t="shared" si="39"/>
        <v>45_8</v>
      </c>
      <c r="BX113" s="33">
        <f t="shared" si="44"/>
        <v>25.2</v>
      </c>
      <c r="BY113" s="33">
        <f t="shared" si="45"/>
        <v>26.21</v>
      </c>
      <c r="BZ113" s="33">
        <f t="shared" si="46"/>
        <v>27.13</v>
      </c>
      <c r="CA113" s="322">
        <f t="shared" si="47"/>
        <v>25.704999999999998</v>
      </c>
      <c r="CB113" s="50"/>
      <c r="CC113" s="4"/>
      <c r="CD113" s="4"/>
      <c r="CE113" s="33"/>
      <c r="CF113" s="55"/>
      <c r="CG113" s="16"/>
    </row>
    <row r="114" spans="1:85" ht="10.5" x14ac:dyDescent="0.15">
      <c r="A114" s="31">
        <v>50</v>
      </c>
      <c r="B114" s="31" t="s">
        <v>346</v>
      </c>
      <c r="C114" s="31">
        <v>18</v>
      </c>
      <c r="D114" s="31" t="str">
        <f t="shared" si="40"/>
        <v>Aanloopperiodiek_0</v>
      </c>
      <c r="E114" s="31" t="str">
        <f t="shared" si="41"/>
        <v>50_Aanloopperiodiek_0</v>
      </c>
      <c r="F114" s="36">
        <v>15.77</v>
      </c>
      <c r="G114" s="31"/>
      <c r="H114" s="31">
        <v>50</v>
      </c>
      <c r="I114" s="31" t="s">
        <v>347</v>
      </c>
      <c r="J114" s="31">
        <v>20</v>
      </c>
      <c r="K114" s="31" t="str">
        <f t="shared" si="24"/>
        <v>Aanloopperiodiek_1</v>
      </c>
      <c r="L114" s="31" t="str">
        <f t="shared" si="25"/>
        <v>50_Aanloopperiodiek_1</v>
      </c>
      <c r="M114" s="36">
        <v>17.21</v>
      </c>
      <c r="N114" s="15"/>
      <c r="O114" s="31">
        <v>50</v>
      </c>
      <c r="P114" s="31" t="s">
        <v>346</v>
      </c>
      <c r="Q114" s="31">
        <v>18</v>
      </c>
      <c r="R114" s="31" t="str">
        <f t="shared" si="48"/>
        <v>Aanloopperiodiek_0</v>
      </c>
      <c r="S114" s="31" t="str">
        <f t="shared" si="49"/>
        <v>50_Aanloopperiodiek_0</v>
      </c>
      <c r="T114" s="36">
        <v>16.82</v>
      </c>
      <c r="U114" s="15"/>
      <c r="V114" s="31">
        <v>50</v>
      </c>
      <c r="W114" s="31" t="s">
        <v>348</v>
      </c>
      <c r="X114" s="31">
        <v>18</v>
      </c>
      <c r="Y114" s="31" t="str">
        <f t="shared" si="28"/>
        <v>zij-instroomperiodiek</v>
      </c>
      <c r="Z114" s="31" t="str">
        <f t="shared" si="29"/>
        <v>50_zij-instroomperiodiek</v>
      </c>
      <c r="AA114" s="36">
        <v>17.36</v>
      </c>
      <c r="AB114" s="374"/>
      <c r="AC114" s="31">
        <v>50</v>
      </c>
      <c r="AD114" s="31" t="s">
        <v>348</v>
      </c>
      <c r="AE114" s="31">
        <v>18</v>
      </c>
      <c r="AF114" s="31" t="str">
        <f t="shared" si="30"/>
        <v>zij-instroomperiodiek</v>
      </c>
      <c r="AG114" s="31" t="str">
        <f t="shared" si="31"/>
        <v>50_zij-instroomperiodiek</v>
      </c>
      <c r="AH114" s="31">
        <v>17.88</v>
      </c>
      <c r="AI114" s="374"/>
      <c r="AJ114" s="31">
        <v>50</v>
      </c>
      <c r="AK114" s="31" t="s">
        <v>348</v>
      </c>
      <c r="AL114" s="31">
        <v>18</v>
      </c>
      <c r="AM114" s="31" t="str">
        <f t="shared" si="32"/>
        <v>zij-instroomperiodiek</v>
      </c>
      <c r="AN114" s="31" t="str">
        <f t="shared" si="33"/>
        <v>50_zij-instroomperiodiek</v>
      </c>
      <c r="AO114" s="31">
        <v>18.78</v>
      </c>
      <c r="AP114" s="373"/>
      <c r="AQ114" s="31">
        <v>50</v>
      </c>
      <c r="AR114" s="31" t="s">
        <v>348</v>
      </c>
      <c r="AS114" s="31">
        <v>18</v>
      </c>
      <c r="AT114" s="31" t="str">
        <f t="shared" si="34"/>
        <v>zij-instroomperiodiek</v>
      </c>
      <c r="AU114" s="31" t="str">
        <f t="shared" si="35"/>
        <v>50_zij-instroomperiodiek</v>
      </c>
      <c r="AV114" s="31">
        <v>19.260000000000002</v>
      </c>
      <c r="AW114" s="336"/>
      <c r="AX114" s="31">
        <v>50</v>
      </c>
      <c r="AY114" s="31" t="s">
        <v>348</v>
      </c>
      <c r="AZ114" s="31">
        <v>18</v>
      </c>
      <c r="BA114" s="31" t="str">
        <f t="shared" si="36"/>
        <v>zij-instroomperiodiek</v>
      </c>
      <c r="BB114" s="31" t="str">
        <f t="shared" si="37"/>
        <v>50_zij-instroomperiodiek</v>
      </c>
      <c r="BC114" s="31">
        <v>19.739999999999998</v>
      </c>
      <c r="BD114" s="31"/>
      <c r="BE114" s="31">
        <v>50</v>
      </c>
      <c r="BF114" s="31" t="s">
        <v>348</v>
      </c>
      <c r="BG114" s="31">
        <v>18</v>
      </c>
      <c r="BH114" s="31" t="str">
        <f t="shared" si="42"/>
        <v>zij-instroomperiodiek</v>
      </c>
      <c r="BI114" s="31" t="str">
        <f t="shared" si="43"/>
        <v>50_zij-instroomperiodiek</v>
      </c>
      <c r="BJ114" s="31">
        <v>20.53</v>
      </c>
      <c r="BK114" s="31"/>
      <c r="BL114" s="31">
        <v>50</v>
      </c>
      <c r="BM114" s="31" t="s">
        <v>348</v>
      </c>
      <c r="BN114" s="31">
        <v>18</v>
      </c>
      <c r="BO114" s="31" t="s">
        <v>348</v>
      </c>
      <c r="BP114" s="31" t="s">
        <v>502</v>
      </c>
      <c r="BQ114" s="31">
        <v>21.25</v>
      </c>
      <c r="BR114" s="31"/>
      <c r="BS114" s="31">
        <v>50</v>
      </c>
      <c r="BT114" s="31" t="s">
        <v>348</v>
      </c>
      <c r="BU114" s="31">
        <v>18</v>
      </c>
      <c r="BV114" s="31" t="str">
        <f t="shared" si="38"/>
        <v>zij-instroomperiodiek</v>
      </c>
      <c r="BW114" s="31" t="str">
        <f t="shared" si="39"/>
        <v>50_zij-instroomperiodiek</v>
      </c>
      <c r="BX114" s="33">
        <f t="shared" si="44"/>
        <v>19.739999999999998</v>
      </c>
      <c r="BY114" s="33">
        <f t="shared" si="45"/>
        <v>20.53</v>
      </c>
      <c r="BZ114" s="33">
        <f t="shared" si="46"/>
        <v>21.25</v>
      </c>
      <c r="CA114" s="322">
        <f t="shared" si="47"/>
        <v>20.134999999999998</v>
      </c>
      <c r="CB114" s="50"/>
      <c r="CC114" s="4"/>
      <c r="CD114" s="4"/>
      <c r="CE114" s="33"/>
      <c r="CF114" s="55"/>
      <c r="CG114" s="16"/>
    </row>
    <row r="115" spans="1:85" ht="10.5" x14ac:dyDescent="0.15">
      <c r="A115" s="31">
        <v>50</v>
      </c>
      <c r="B115" s="31" t="s">
        <v>347</v>
      </c>
      <c r="C115" s="31">
        <v>20</v>
      </c>
      <c r="D115" s="31" t="str">
        <f t="shared" si="40"/>
        <v>Aanloopperiodiek_1</v>
      </c>
      <c r="E115" s="31" t="str">
        <f t="shared" si="41"/>
        <v>50_Aanloopperiodiek_1</v>
      </c>
      <c r="F115" s="36">
        <v>16.62</v>
      </c>
      <c r="G115" s="31"/>
      <c r="H115" s="31">
        <v>50</v>
      </c>
      <c r="I115" s="31">
        <v>0</v>
      </c>
      <c r="J115" s="31">
        <v>21</v>
      </c>
      <c r="K115" s="31">
        <f t="shared" si="24"/>
        <v>0</v>
      </c>
      <c r="L115" s="31" t="str">
        <f t="shared" si="25"/>
        <v>50_0</v>
      </c>
      <c r="M115" s="36">
        <v>17.649999999999999</v>
      </c>
      <c r="N115" s="4"/>
      <c r="O115" s="31">
        <v>50</v>
      </c>
      <c r="P115" s="31" t="s">
        <v>347</v>
      </c>
      <c r="Q115" s="31">
        <v>20</v>
      </c>
      <c r="R115" s="31" t="str">
        <f t="shared" si="48"/>
        <v>Aanloopperiodiek_1</v>
      </c>
      <c r="S115" s="31" t="str">
        <f t="shared" si="49"/>
        <v>50_Aanloopperiodiek_1</v>
      </c>
      <c r="T115" s="36">
        <v>17.72</v>
      </c>
      <c r="U115" s="4"/>
      <c r="V115" s="31">
        <v>50</v>
      </c>
      <c r="W115" s="31" t="s">
        <v>347</v>
      </c>
      <c r="X115" s="31">
        <v>20</v>
      </c>
      <c r="Y115" s="31" t="str">
        <f t="shared" si="28"/>
        <v>Aanloopperiodiek_1</v>
      </c>
      <c r="Z115" s="31" t="str">
        <f t="shared" si="29"/>
        <v>50_Aanloopperiodiek_1</v>
      </c>
      <c r="AA115" s="36">
        <v>18.3</v>
      </c>
      <c r="AB115" s="374"/>
      <c r="AC115" s="31">
        <v>50</v>
      </c>
      <c r="AD115" s="31" t="s">
        <v>347</v>
      </c>
      <c r="AE115" s="31">
        <v>20</v>
      </c>
      <c r="AF115" s="31" t="str">
        <f t="shared" si="30"/>
        <v>Aanloopperiodiek_1</v>
      </c>
      <c r="AG115" s="31" t="str">
        <f t="shared" si="31"/>
        <v>50_Aanloopperiodiek_1</v>
      </c>
      <c r="AH115" s="31">
        <v>18.850000000000001</v>
      </c>
      <c r="AI115" s="374"/>
      <c r="AJ115" s="31">
        <v>50</v>
      </c>
      <c r="AK115" s="31" t="s">
        <v>347</v>
      </c>
      <c r="AL115" s="31">
        <v>20</v>
      </c>
      <c r="AM115" s="31" t="str">
        <f t="shared" si="32"/>
        <v>Aanloopperiodiek_1</v>
      </c>
      <c r="AN115" s="31" t="str">
        <f t="shared" si="33"/>
        <v>50_Aanloopperiodiek_1</v>
      </c>
      <c r="AO115" s="31">
        <v>19.79</v>
      </c>
      <c r="AP115" s="373"/>
      <c r="AQ115" s="31">
        <v>50</v>
      </c>
      <c r="AR115" s="31" t="s">
        <v>347</v>
      </c>
      <c r="AS115" s="31">
        <v>20</v>
      </c>
      <c r="AT115" s="31" t="str">
        <f t="shared" si="34"/>
        <v>Aanloopperiodiek_1</v>
      </c>
      <c r="AU115" s="31" t="str">
        <f t="shared" si="35"/>
        <v>50_Aanloopperiodiek_1</v>
      </c>
      <c r="AV115" s="31">
        <v>20.28</v>
      </c>
      <c r="AW115" s="336"/>
      <c r="AX115" s="31">
        <v>50</v>
      </c>
      <c r="AY115" s="31" t="s">
        <v>347</v>
      </c>
      <c r="AZ115" s="31">
        <v>20</v>
      </c>
      <c r="BA115" s="31" t="str">
        <f t="shared" si="36"/>
        <v>Aanloopperiodiek_1</v>
      </c>
      <c r="BB115" s="31" t="str">
        <f t="shared" si="37"/>
        <v>50_Aanloopperiodiek_1</v>
      </c>
      <c r="BC115" s="31">
        <v>20.79</v>
      </c>
      <c r="BD115" s="31"/>
      <c r="BE115" s="31">
        <v>50</v>
      </c>
      <c r="BF115" s="31" t="s">
        <v>347</v>
      </c>
      <c r="BG115" s="31">
        <v>20</v>
      </c>
      <c r="BH115" s="31" t="str">
        <f t="shared" si="42"/>
        <v>Aanloopperiodiek_1</v>
      </c>
      <c r="BI115" s="31" t="str">
        <f t="shared" si="43"/>
        <v>50_Aanloopperiodiek_1</v>
      </c>
      <c r="BJ115" s="31">
        <v>21.62</v>
      </c>
      <c r="BK115" s="31"/>
      <c r="BL115" s="31">
        <v>50</v>
      </c>
      <c r="BM115" s="31" t="s">
        <v>347</v>
      </c>
      <c r="BN115" s="31">
        <v>20</v>
      </c>
      <c r="BO115" s="31" t="s">
        <v>347</v>
      </c>
      <c r="BP115" s="31" t="s">
        <v>503</v>
      </c>
      <c r="BQ115" s="31">
        <v>22.38</v>
      </c>
      <c r="BR115" s="31"/>
      <c r="BS115" s="31">
        <v>50</v>
      </c>
      <c r="BT115" s="31" t="s">
        <v>347</v>
      </c>
      <c r="BU115" s="31">
        <v>20</v>
      </c>
      <c r="BV115" s="31" t="str">
        <f t="shared" si="38"/>
        <v>Aanloopperiodiek_1</v>
      </c>
      <c r="BW115" s="31" t="str">
        <f t="shared" si="39"/>
        <v>50_Aanloopperiodiek_1</v>
      </c>
      <c r="BX115" s="33">
        <f t="shared" si="44"/>
        <v>20.79</v>
      </c>
      <c r="BY115" s="33">
        <f t="shared" si="45"/>
        <v>21.62</v>
      </c>
      <c r="BZ115" s="33">
        <f t="shared" si="46"/>
        <v>22.38</v>
      </c>
      <c r="CA115" s="322">
        <f t="shared" si="47"/>
        <v>21.204999999999998</v>
      </c>
      <c r="CB115" s="4"/>
      <c r="CC115" s="4"/>
      <c r="CD115" s="4"/>
      <c r="CE115" s="4"/>
      <c r="CF115" s="5"/>
    </row>
    <row r="116" spans="1:85" ht="10.5" x14ac:dyDescent="0.15">
      <c r="A116" s="31">
        <v>50</v>
      </c>
      <c r="B116" s="31">
        <v>0</v>
      </c>
      <c r="C116" s="31">
        <v>21</v>
      </c>
      <c r="D116" s="31">
        <f t="shared" si="40"/>
        <v>0</v>
      </c>
      <c r="E116" s="31" t="str">
        <f t="shared" si="41"/>
        <v>50_0</v>
      </c>
      <c r="F116" s="36">
        <v>17.05</v>
      </c>
      <c r="G116" s="31"/>
      <c r="H116" s="31">
        <v>50</v>
      </c>
      <c r="I116" s="31">
        <v>1</v>
      </c>
      <c r="J116" s="31">
        <v>23</v>
      </c>
      <c r="K116" s="31">
        <f t="shared" si="24"/>
        <v>1</v>
      </c>
      <c r="L116" s="31" t="str">
        <f t="shared" si="25"/>
        <v>50_1</v>
      </c>
      <c r="M116" s="36">
        <v>18.53</v>
      </c>
      <c r="N116" s="4"/>
      <c r="O116" s="31">
        <v>50</v>
      </c>
      <c r="P116" s="31">
        <v>0</v>
      </c>
      <c r="Q116" s="31">
        <v>21</v>
      </c>
      <c r="R116" s="31">
        <f t="shared" si="48"/>
        <v>0</v>
      </c>
      <c r="S116" s="31" t="str">
        <f t="shared" si="49"/>
        <v>50_0</v>
      </c>
      <c r="T116" s="36">
        <v>18.18</v>
      </c>
      <c r="U116" s="4"/>
      <c r="V116" s="31">
        <v>50</v>
      </c>
      <c r="W116" s="31">
        <v>0</v>
      </c>
      <c r="X116" s="31">
        <v>21</v>
      </c>
      <c r="Y116" s="31">
        <f t="shared" si="28"/>
        <v>0</v>
      </c>
      <c r="Z116" s="31" t="str">
        <f t="shared" si="29"/>
        <v>50_0</v>
      </c>
      <c r="AA116" s="36">
        <v>18.77</v>
      </c>
      <c r="AB116" s="374"/>
      <c r="AC116" s="31">
        <v>50</v>
      </c>
      <c r="AD116" s="31">
        <v>0</v>
      </c>
      <c r="AE116" s="31">
        <v>21</v>
      </c>
      <c r="AF116" s="31">
        <f t="shared" si="30"/>
        <v>0</v>
      </c>
      <c r="AG116" s="31" t="str">
        <f t="shared" si="31"/>
        <v>50_0</v>
      </c>
      <c r="AH116" s="31">
        <v>19.329999999999998</v>
      </c>
      <c r="AI116" s="374"/>
      <c r="AJ116" s="31">
        <v>50</v>
      </c>
      <c r="AK116" s="31">
        <v>0</v>
      </c>
      <c r="AL116" s="31">
        <v>21</v>
      </c>
      <c r="AM116" s="31">
        <f t="shared" si="32"/>
        <v>0</v>
      </c>
      <c r="AN116" s="31" t="str">
        <f t="shared" si="33"/>
        <v>50_0</v>
      </c>
      <c r="AO116" s="31">
        <v>20.3</v>
      </c>
      <c r="AP116" s="373"/>
      <c r="AQ116" s="31">
        <v>50</v>
      </c>
      <c r="AR116" s="31">
        <v>0</v>
      </c>
      <c r="AS116" s="31">
        <v>21</v>
      </c>
      <c r="AT116" s="31">
        <f t="shared" si="34"/>
        <v>0</v>
      </c>
      <c r="AU116" s="31" t="str">
        <f t="shared" si="35"/>
        <v>50_0</v>
      </c>
      <c r="AV116" s="31">
        <v>20.81</v>
      </c>
      <c r="AW116" s="336"/>
      <c r="AX116" s="31">
        <v>50</v>
      </c>
      <c r="AY116" s="31">
        <v>0</v>
      </c>
      <c r="AZ116" s="31">
        <v>21</v>
      </c>
      <c r="BA116" s="31">
        <f t="shared" si="36"/>
        <v>0</v>
      </c>
      <c r="BB116" s="31" t="str">
        <f t="shared" si="37"/>
        <v>50_0</v>
      </c>
      <c r="BC116" s="31">
        <v>21.33</v>
      </c>
      <c r="BD116" s="31"/>
      <c r="BE116" s="31">
        <v>50</v>
      </c>
      <c r="BF116" s="31">
        <v>0</v>
      </c>
      <c r="BG116" s="31">
        <v>21</v>
      </c>
      <c r="BH116" s="31">
        <f t="shared" si="42"/>
        <v>0</v>
      </c>
      <c r="BI116" s="31" t="str">
        <f t="shared" si="43"/>
        <v>50_0</v>
      </c>
      <c r="BJ116" s="31">
        <v>22.18</v>
      </c>
      <c r="BK116" s="31"/>
      <c r="BL116" s="31">
        <v>50</v>
      </c>
      <c r="BM116" s="31">
        <v>0</v>
      </c>
      <c r="BN116" s="31">
        <v>21</v>
      </c>
      <c r="BO116" s="31">
        <v>0</v>
      </c>
      <c r="BP116" s="31" t="s">
        <v>504</v>
      </c>
      <c r="BQ116" s="31">
        <v>22.96</v>
      </c>
      <c r="BR116" s="31"/>
      <c r="BS116" s="31">
        <v>50</v>
      </c>
      <c r="BT116" s="31">
        <v>0</v>
      </c>
      <c r="BU116" s="31">
        <v>21</v>
      </c>
      <c r="BV116" s="31">
        <f t="shared" si="38"/>
        <v>0</v>
      </c>
      <c r="BW116" s="31" t="str">
        <f t="shared" si="39"/>
        <v>50_0</v>
      </c>
      <c r="BX116" s="33">
        <f t="shared" si="44"/>
        <v>21.33</v>
      </c>
      <c r="BY116" s="33">
        <f t="shared" si="45"/>
        <v>22.18</v>
      </c>
      <c r="BZ116" s="33">
        <f t="shared" si="46"/>
        <v>22.96</v>
      </c>
      <c r="CA116" s="322">
        <f t="shared" si="47"/>
        <v>21.754999999999999</v>
      </c>
      <c r="CB116" s="4"/>
      <c r="CC116" s="4"/>
      <c r="CD116" s="4"/>
      <c r="CE116" s="4"/>
      <c r="CF116" s="5"/>
    </row>
    <row r="117" spans="1:85" ht="10.5" x14ac:dyDescent="0.15">
      <c r="A117" s="31">
        <v>50</v>
      </c>
      <c r="B117" s="31">
        <v>1</v>
      </c>
      <c r="C117" s="31">
        <v>23</v>
      </c>
      <c r="D117" s="31">
        <f t="shared" si="40"/>
        <v>1</v>
      </c>
      <c r="E117" s="31" t="str">
        <f t="shared" si="41"/>
        <v>50_1</v>
      </c>
      <c r="F117" s="36">
        <v>17.899999999999999</v>
      </c>
      <c r="G117" s="31"/>
      <c r="H117" s="31">
        <v>50</v>
      </c>
      <c r="I117" s="31">
        <v>2</v>
      </c>
      <c r="J117" s="31">
        <v>25</v>
      </c>
      <c r="K117" s="31">
        <f t="shared" si="24"/>
        <v>2</v>
      </c>
      <c r="L117" s="31" t="str">
        <f t="shared" si="25"/>
        <v>50_2</v>
      </c>
      <c r="M117" s="36">
        <v>19.45</v>
      </c>
      <c r="N117" s="21"/>
      <c r="O117" s="31">
        <v>50</v>
      </c>
      <c r="P117" s="31">
        <v>1</v>
      </c>
      <c r="Q117" s="31">
        <v>23</v>
      </c>
      <c r="R117" s="31">
        <f t="shared" si="48"/>
        <v>1</v>
      </c>
      <c r="S117" s="31" t="str">
        <f t="shared" si="49"/>
        <v>50_1</v>
      </c>
      <c r="T117" s="36">
        <v>19.09</v>
      </c>
      <c r="U117" s="21"/>
      <c r="V117" s="31">
        <v>50</v>
      </c>
      <c r="W117" s="31">
        <v>1</v>
      </c>
      <c r="X117" s="31">
        <v>23</v>
      </c>
      <c r="Y117" s="31">
        <f t="shared" si="28"/>
        <v>1</v>
      </c>
      <c r="Z117" s="31" t="str">
        <f t="shared" si="29"/>
        <v>50_1</v>
      </c>
      <c r="AA117" s="36">
        <v>19.71</v>
      </c>
      <c r="AB117" s="374"/>
      <c r="AC117" s="31">
        <v>50</v>
      </c>
      <c r="AD117" s="31">
        <v>1</v>
      </c>
      <c r="AE117" s="31">
        <v>23</v>
      </c>
      <c r="AF117" s="31">
        <f t="shared" si="30"/>
        <v>1</v>
      </c>
      <c r="AG117" s="31" t="str">
        <f t="shared" si="31"/>
        <v>50_1</v>
      </c>
      <c r="AH117" s="31">
        <v>20.3</v>
      </c>
      <c r="AI117" s="374"/>
      <c r="AJ117" s="31">
        <v>50</v>
      </c>
      <c r="AK117" s="31">
        <v>1</v>
      </c>
      <c r="AL117" s="31">
        <v>23</v>
      </c>
      <c r="AM117" s="31">
        <f t="shared" si="32"/>
        <v>1</v>
      </c>
      <c r="AN117" s="31" t="str">
        <f t="shared" si="33"/>
        <v>50_1</v>
      </c>
      <c r="AO117" s="31">
        <v>21.31</v>
      </c>
      <c r="AP117" s="373"/>
      <c r="AQ117" s="31">
        <v>50</v>
      </c>
      <c r="AR117" s="31">
        <v>1</v>
      </c>
      <c r="AS117" s="31">
        <v>23</v>
      </c>
      <c r="AT117" s="31">
        <f t="shared" si="34"/>
        <v>1</v>
      </c>
      <c r="AU117" s="31" t="str">
        <f t="shared" si="35"/>
        <v>50_1</v>
      </c>
      <c r="AV117" s="31">
        <v>21.85</v>
      </c>
      <c r="AW117" s="336"/>
      <c r="AX117" s="31">
        <v>50</v>
      </c>
      <c r="AY117" s="31">
        <v>1</v>
      </c>
      <c r="AZ117" s="31">
        <v>23</v>
      </c>
      <c r="BA117" s="31">
        <f t="shared" si="36"/>
        <v>1</v>
      </c>
      <c r="BB117" s="31" t="str">
        <f t="shared" si="37"/>
        <v>50_1</v>
      </c>
      <c r="BC117" s="31">
        <v>22.39</v>
      </c>
      <c r="BD117" s="31"/>
      <c r="BE117" s="31">
        <v>50</v>
      </c>
      <c r="BF117" s="31">
        <v>1</v>
      </c>
      <c r="BG117" s="31">
        <v>23</v>
      </c>
      <c r="BH117" s="31">
        <f t="shared" si="42"/>
        <v>1</v>
      </c>
      <c r="BI117" s="31" t="str">
        <f t="shared" si="43"/>
        <v>50_1</v>
      </c>
      <c r="BJ117" s="31">
        <v>23.29</v>
      </c>
      <c r="BK117" s="31"/>
      <c r="BL117" s="31">
        <v>50</v>
      </c>
      <c r="BM117" s="31">
        <v>1</v>
      </c>
      <c r="BN117" s="31">
        <v>23</v>
      </c>
      <c r="BO117" s="31">
        <v>1</v>
      </c>
      <c r="BP117" s="31" t="s">
        <v>505</v>
      </c>
      <c r="BQ117" s="31">
        <v>24.1</v>
      </c>
      <c r="BR117" s="31"/>
      <c r="BS117" s="31">
        <v>50</v>
      </c>
      <c r="BT117" s="31">
        <v>1</v>
      </c>
      <c r="BU117" s="31">
        <v>23</v>
      </c>
      <c r="BV117" s="31">
        <f t="shared" si="38"/>
        <v>1</v>
      </c>
      <c r="BW117" s="31" t="str">
        <f t="shared" si="39"/>
        <v>50_1</v>
      </c>
      <c r="BX117" s="33">
        <f t="shared" si="44"/>
        <v>22.39</v>
      </c>
      <c r="BY117" s="33">
        <f t="shared" si="45"/>
        <v>23.29</v>
      </c>
      <c r="BZ117" s="33">
        <f t="shared" si="46"/>
        <v>24.1</v>
      </c>
      <c r="CA117" s="322">
        <f t="shared" si="47"/>
        <v>22.84</v>
      </c>
      <c r="CB117" s="21"/>
      <c r="CC117" s="4"/>
      <c r="CD117" s="4"/>
      <c r="CE117" s="23"/>
      <c r="CF117" s="58"/>
      <c r="CG117" s="18"/>
    </row>
    <row r="118" spans="1:85" ht="10.5" x14ac:dyDescent="0.15">
      <c r="A118" s="31">
        <v>50</v>
      </c>
      <c r="B118" s="31">
        <v>2</v>
      </c>
      <c r="C118" s="31">
        <v>25</v>
      </c>
      <c r="D118" s="31">
        <f t="shared" si="40"/>
        <v>2</v>
      </c>
      <c r="E118" s="31" t="str">
        <f t="shared" si="41"/>
        <v>50_2</v>
      </c>
      <c r="F118" s="36">
        <v>18.79</v>
      </c>
      <c r="G118" s="31"/>
      <c r="H118" s="31">
        <v>50</v>
      </c>
      <c r="I118" s="31">
        <v>3</v>
      </c>
      <c r="J118" s="31">
        <v>27</v>
      </c>
      <c r="K118" s="31">
        <f t="shared" si="24"/>
        <v>3</v>
      </c>
      <c r="L118" s="31" t="str">
        <f t="shared" si="25"/>
        <v>50_3</v>
      </c>
      <c r="M118" s="36">
        <v>20.420000000000002</v>
      </c>
      <c r="N118" s="23"/>
      <c r="O118" s="31">
        <v>50</v>
      </c>
      <c r="P118" s="31">
        <v>2</v>
      </c>
      <c r="Q118" s="31">
        <v>25</v>
      </c>
      <c r="R118" s="31">
        <f t="shared" si="48"/>
        <v>2</v>
      </c>
      <c r="S118" s="31" t="str">
        <f t="shared" si="49"/>
        <v>50_2</v>
      </c>
      <c r="T118" s="36">
        <v>20.03</v>
      </c>
      <c r="U118" s="23"/>
      <c r="V118" s="31">
        <v>50</v>
      </c>
      <c r="W118" s="31">
        <v>2</v>
      </c>
      <c r="X118" s="31">
        <v>25</v>
      </c>
      <c r="Y118" s="31">
        <f t="shared" si="28"/>
        <v>2</v>
      </c>
      <c r="Z118" s="31" t="str">
        <f t="shared" si="29"/>
        <v>50_2</v>
      </c>
      <c r="AA118" s="36">
        <v>20.68</v>
      </c>
      <c r="AB118" s="374"/>
      <c r="AC118" s="31">
        <v>50</v>
      </c>
      <c r="AD118" s="31">
        <v>2</v>
      </c>
      <c r="AE118" s="31">
        <v>25</v>
      </c>
      <c r="AF118" s="31">
        <f t="shared" si="30"/>
        <v>2</v>
      </c>
      <c r="AG118" s="31" t="str">
        <f t="shared" si="31"/>
        <v>50_2</v>
      </c>
      <c r="AH118" s="31">
        <v>21.3</v>
      </c>
      <c r="AI118" s="374"/>
      <c r="AJ118" s="31">
        <v>50</v>
      </c>
      <c r="AK118" s="31">
        <v>2</v>
      </c>
      <c r="AL118" s="31">
        <v>25</v>
      </c>
      <c r="AM118" s="31">
        <f t="shared" si="32"/>
        <v>2</v>
      </c>
      <c r="AN118" s="31" t="str">
        <f t="shared" si="33"/>
        <v>50_2</v>
      </c>
      <c r="AO118" s="31">
        <v>22.37</v>
      </c>
      <c r="AP118" s="373"/>
      <c r="AQ118" s="31">
        <v>50</v>
      </c>
      <c r="AR118" s="31">
        <v>2</v>
      </c>
      <c r="AS118" s="31">
        <v>25</v>
      </c>
      <c r="AT118" s="31">
        <f t="shared" si="34"/>
        <v>2</v>
      </c>
      <c r="AU118" s="31" t="str">
        <f t="shared" si="35"/>
        <v>50_2</v>
      </c>
      <c r="AV118" s="31">
        <v>22.93</v>
      </c>
      <c r="AW118" s="336"/>
      <c r="AX118" s="31">
        <v>50</v>
      </c>
      <c r="AY118" s="31">
        <v>2</v>
      </c>
      <c r="AZ118" s="31">
        <v>25</v>
      </c>
      <c r="BA118" s="31">
        <f t="shared" si="36"/>
        <v>2</v>
      </c>
      <c r="BB118" s="31" t="str">
        <f t="shared" si="37"/>
        <v>50_2</v>
      </c>
      <c r="BC118" s="31">
        <v>23.5</v>
      </c>
      <c r="BD118" s="31"/>
      <c r="BE118" s="31">
        <v>50</v>
      </c>
      <c r="BF118" s="31">
        <v>2</v>
      </c>
      <c r="BG118" s="31">
        <v>25</v>
      </c>
      <c r="BH118" s="31">
        <f t="shared" si="42"/>
        <v>2</v>
      </c>
      <c r="BI118" s="31" t="str">
        <f t="shared" si="43"/>
        <v>50_2</v>
      </c>
      <c r="BJ118" s="31">
        <v>24.44</v>
      </c>
      <c r="BK118" s="31"/>
      <c r="BL118" s="31">
        <v>50</v>
      </c>
      <c r="BM118" s="31">
        <v>2</v>
      </c>
      <c r="BN118" s="31">
        <v>25</v>
      </c>
      <c r="BO118" s="31">
        <v>2</v>
      </c>
      <c r="BP118" s="31" t="s">
        <v>506</v>
      </c>
      <c r="BQ118" s="31">
        <v>25.29</v>
      </c>
      <c r="BR118" s="31"/>
      <c r="BS118" s="31">
        <v>50</v>
      </c>
      <c r="BT118" s="31">
        <v>2</v>
      </c>
      <c r="BU118" s="31">
        <v>25</v>
      </c>
      <c r="BV118" s="31">
        <f t="shared" si="38"/>
        <v>2</v>
      </c>
      <c r="BW118" s="31" t="str">
        <f t="shared" si="39"/>
        <v>50_2</v>
      </c>
      <c r="BX118" s="33">
        <f t="shared" si="44"/>
        <v>23.5</v>
      </c>
      <c r="BY118" s="33">
        <f t="shared" si="45"/>
        <v>24.44</v>
      </c>
      <c r="BZ118" s="33">
        <f t="shared" si="46"/>
        <v>25.29</v>
      </c>
      <c r="CA118" s="322">
        <f t="shared" si="47"/>
        <v>23.97</v>
      </c>
      <c r="CB118" s="17"/>
      <c r="CC118" s="53"/>
      <c r="CD118" s="53"/>
      <c r="CE118" s="23"/>
      <c r="CF118" s="59"/>
      <c r="CG118" s="22"/>
    </row>
    <row r="119" spans="1:85" ht="10.5" x14ac:dyDescent="0.15">
      <c r="A119" s="31">
        <v>50</v>
      </c>
      <c r="B119" s="31">
        <v>3</v>
      </c>
      <c r="C119" s="31">
        <v>27</v>
      </c>
      <c r="D119" s="31">
        <f t="shared" si="40"/>
        <v>3</v>
      </c>
      <c r="E119" s="31" t="str">
        <f t="shared" si="41"/>
        <v>50_3</v>
      </c>
      <c r="F119" s="36">
        <v>19.73</v>
      </c>
      <c r="G119" s="31"/>
      <c r="H119" s="31">
        <v>50</v>
      </c>
      <c r="I119" s="31">
        <v>4</v>
      </c>
      <c r="J119" s="31">
        <v>28</v>
      </c>
      <c r="K119" s="31">
        <f t="shared" si="24"/>
        <v>4</v>
      </c>
      <c r="L119" s="31" t="str">
        <f t="shared" si="25"/>
        <v>50_4</v>
      </c>
      <c r="M119" s="36">
        <v>20.86</v>
      </c>
      <c r="N119" s="15"/>
      <c r="O119" s="31">
        <v>50</v>
      </c>
      <c r="P119" s="31">
        <v>3</v>
      </c>
      <c r="Q119" s="31">
        <v>27</v>
      </c>
      <c r="R119" s="31">
        <f t="shared" si="48"/>
        <v>3</v>
      </c>
      <c r="S119" s="31" t="str">
        <f t="shared" si="49"/>
        <v>50_3</v>
      </c>
      <c r="T119" s="36">
        <v>21.04</v>
      </c>
      <c r="U119" s="15"/>
      <c r="V119" s="31">
        <v>50</v>
      </c>
      <c r="W119" s="31">
        <v>3</v>
      </c>
      <c r="X119" s="31">
        <v>27</v>
      </c>
      <c r="Y119" s="31">
        <f t="shared" si="28"/>
        <v>3</v>
      </c>
      <c r="Z119" s="31" t="str">
        <f t="shared" si="29"/>
        <v>50_3</v>
      </c>
      <c r="AA119" s="36">
        <v>21.72</v>
      </c>
      <c r="AB119" s="374"/>
      <c r="AC119" s="31">
        <v>50</v>
      </c>
      <c r="AD119" s="31">
        <v>3</v>
      </c>
      <c r="AE119" s="31">
        <v>27</v>
      </c>
      <c r="AF119" s="31">
        <f t="shared" si="30"/>
        <v>3</v>
      </c>
      <c r="AG119" s="31" t="str">
        <f t="shared" si="31"/>
        <v>50_3</v>
      </c>
      <c r="AH119" s="31">
        <v>22.37</v>
      </c>
      <c r="AI119" s="374"/>
      <c r="AJ119" s="31">
        <v>50</v>
      </c>
      <c r="AK119" s="31">
        <v>3</v>
      </c>
      <c r="AL119" s="31">
        <v>27</v>
      </c>
      <c r="AM119" s="31">
        <f t="shared" si="32"/>
        <v>3</v>
      </c>
      <c r="AN119" s="31" t="str">
        <f t="shared" si="33"/>
        <v>50_3</v>
      </c>
      <c r="AO119" s="31">
        <v>23.49</v>
      </c>
      <c r="AP119" s="373"/>
      <c r="AQ119" s="31">
        <v>50</v>
      </c>
      <c r="AR119" s="31">
        <v>3</v>
      </c>
      <c r="AS119" s="31">
        <v>27</v>
      </c>
      <c r="AT119" s="31">
        <f t="shared" si="34"/>
        <v>3</v>
      </c>
      <c r="AU119" s="31" t="str">
        <f t="shared" si="35"/>
        <v>50_3</v>
      </c>
      <c r="AV119" s="31">
        <v>24.08</v>
      </c>
      <c r="AW119" s="336"/>
      <c r="AX119" s="31">
        <v>50</v>
      </c>
      <c r="AY119" s="31">
        <v>3</v>
      </c>
      <c r="AZ119" s="31">
        <v>27</v>
      </c>
      <c r="BA119" s="31">
        <f t="shared" si="36"/>
        <v>3</v>
      </c>
      <c r="BB119" s="31" t="str">
        <f t="shared" si="37"/>
        <v>50_3</v>
      </c>
      <c r="BC119" s="31">
        <v>24.68</v>
      </c>
      <c r="BD119" s="31"/>
      <c r="BE119" s="31">
        <v>50</v>
      </c>
      <c r="BF119" s="31">
        <v>3</v>
      </c>
      <c r="BG119" s="31">
        <v>27</v>
      </c>
      <c r="BH119" s="31">
        <f t="shared" si="42"/>
        <v>3</v>
      </c>
      <c r="BI119" s="31" t="str">
        <f t="shared" si="43"/>
        <v>50_3</v>
      </c>
      <c r="BJ119" s="31">
        <v>25.67</v>
      </c>
      <c r="BK119" s="31"/>
      <c r="BL119" s="31">
        <v>50</v>
      </c>
      <c r="BM119" s="31">
        <v>3</v>
      </c>
      <c r="BN119" s="31">
        <v>27</v>
      </c>
      <c r="BO119" s="31">
        <v>3</v>
      </c>
      <c r="BP119" s="31" t="s">
        <v>507</v>
      </c>
      <c r="BQ119" s="31">
        <v>26.56</v>
      </c>
      <c r="BR119" s="31"/>
      <c r="BS119" s="31">
        <v>50</v>
      </c>
      <c r="BT119" s="31">
        <v>3</v>
      </c>
      <c r="BU119" s="31">
        <v>27</v>
      </c>
      <c r="BV119" s="31">
        <f t="shared" si="38"/>
        <v>3</v>
      </c>
      <c r="BW119" s="31" t="str">
        <f t="shared" si="39"/>
        <v>50_3</v>
      </c>
      <c r="BX119" s="33">
        <f t="shared" si="44"/>
        <v>24.68</v>
      </c>
      <c r="BY119" s="33">
        <f t="shared" si="45"/>
        <v>25.67</v>
      </c>
      <c r="BZ119" s="33">
        <f t="shared" si="46"/>
        <v>26.56</v>
      </c>
      <c r="CA119" s="322">
        <f t="shared" si="47"/>
        <v>25.175000000000001</v>
      </c>
      <c r="CB119" s="50"/>
      <c r="CC119" s="4"/>
      <c r="CD119" s="4"/>
      <c r="CE119" s="3"/>
      <c r="CF119" s="55"/>
      <c r="CG119" s="16"/>
    </row>
    <row r="120" spans="1:85" ht="10.5" x14ac:dyDescent="0.15">
      <c r="A120" s="31">
        <v>50</v>
      </c>
      <c r="B120" s="31">
        <v>4</v>
      </c>
      <c r="C120" s="31">
        <v>28</v>
      </c>
      <c r="D120" s="31">
        <f t="shared" si="40"/>
        <v>4</v>
      </c>
      <c r="E120" s="31" t="str">
        <f t="shared" si="41"/>
        <v>50_4</v>
      </c>
      <c r="F120" s="36">
        <v>20.149999999999999</v>
      </c>
      <c r="G120" s="31"/>
      <c r="H120" s="31">
        <v>50</v>
      </c>
      <c r="I120" s="31">
        <v>5</v>
      </c>
      <c r="J120" s="31">
        <v>29</v>
      </c>
      <c r="K120" s="31">
        <f t="shared" si="24"/>
        <v>5</v>
      </c>
      <c r="L120" s="31" t="str">
        <f t="shared" si="25"/>
        <v>50_5</v>
      </c>
      <c r="M120" s="36">
        <v>21.35</v>
      </c>
      <c r="N120" s="15"/>
      <c r="O120" s="31">
        <v>50</v>
      </c>
      <c r="P120" s="31">
        <v>4</v>
      </c>
      <c r="Q120" s="31">
        <v>28</v>
      </c>
      <c r="R120" s="31">
        <f t="shared" si="48"/>
        <v>4</v>
      </c>
      <c r="S120" s="31" t="str">
        <f t="shared" si="49"/>
        <v>50_4</v>
      </c>
      <c r="T120" s="36">
        <v>21.48</v>
      </c>
      <c r="U120" s="15"/>
      <c r="V120" s="31">
        <v>50</v>
      </c>
      <c r="W120" s="31">
        <v>4</v>
      </c>
      <c r="X120" s="31">
        <v>28</v>
      </c>
      <c r="Y120" s="31">
        <f t="shared" si="28"/>
        <v>4</v>
      </c>
      <c r="Z120" s="31" t="str">
        <f t="shared" si="29"/>
        <v>50_4</v>
      </c>
      <c r="AA120" s="36">
        <v>22.18</v>
      </c>
      <c r="AB120" s="374"/>
      <c r="AC120" s="31">
        <v>50</v>
      </c>
      <c r="AD120" s="31">
        <v>4</v>
      </c>
      <c r="AE120" s="31">
        <v>28</v>
      </c>
      <c r="AF120" s="31">
        <f t="shared" si="30"/>
        <v>4</v>
      </c>
      <c r="AG120" s="31" t="str">
        <f t="shared" si="31"/>
        <v>50_4</v>
      </c>
      <c r="AH120" s="31">
        <v>22.85</v>
      </c>
      <c r="AI120" s="374"/>
      <c r="AJ120" s="31">
        <v>50</v>
      </c>
      <c r="AK120" s="31">
        <v>4</v>
      </c>
      <c r="AL120" s="31">
        <v>28</v>
      </c>
      <c r="AM120" s="31">
        <f t="shared" si="32"/>
        <v>4</v>
      </c>
      <c r="AN120" s="31" t="str">
        <f t="shared" si="33"/>
        <v>50_4</v>
      </c>
      <c r="AO120" s="31">
        <v>23.99</v>
      </c>
      <c r="AP120" s="373"/>
      <c r="AQ120" s="31">
        <v>50</v>
      </c>
      <c r="AR120" s="31">
        <v>4</v>
      </c>
      <c r="AS120" s="31">
        <v>28</v>
      </c>
      <c r="AT120" s="31">
        <f t="shared" si="34"/>
        <v>4</v>
      </c>
      <c r="AU120" s="31" t="str">
        <f t="shared" si="35"/>
        <v>50_4</v>
      </c>
      <c r="AV120" s="31">
        <v>24.59</v>
      </c>
      <c r="AW120" s="336"/>
      <c r="AX120" s="31">
        <v>50</v>
      </c>
      <c r="AY120" s="31">
        <v>4</v>
      </c>
      <c r="AZ120" s="31">
        <v>28</v>
      </c>
      <c r="BA120" s="31">
        <f t="shared" si="36"/>
        <v>4</v>
      </c>
      <c r="BB120" s="31" t="str">
        <f t="shared" si="37"/>
        <v>50_4</v>
      </c>
      <c r="BC120" s="31">
        <v>25.2</v>
      </c>
      <c r="BD120" s="31"/>
      <c r="BE120" s="31">
        <v>50</v>
      </c>
      <c r="BF120" s="31">
        <v>4</v>
      </c>
      <c r="BG120" s="31">
        <v>28</v>
      </c>
      <c r="BH120" s="31">
        <f t="shared" si="42"/>
        <v>4</v>
      </c>
      <c r="BI120" s="31" t="str">
        <f t="shared" si="43"/>
        <v>50_4</v>
      </c>
      <c r="BJ120" s="31">
        <v>26.21</v>
      </c>
      <c r="BK120" s="31"/>
      <c r="BL120" s="31">
        <v>50</v>
      </c>
      <c r="BM120" s="31">
        <v>4</v>
      </c>
      <c r="BN120" s="31">
        <v>28</v>
      </c>
      <c r="BO120" s="31">
        <v>4</v>
      </c>
      <c r="BP120" s="31" t="s">
        <v>508</v>
      </c>
      <c r="BQ120" s="31">
        <v>27.13</v>
      </c>
      <c r="BR120" s="31"/>
      <c r="BS120" s="31">
        <v>50</v>
      </c>
      <c r="BT120" s="31">
        <v>4</v>
      </c>
      <c r="BU120" s="31">
        <v>28</v>
      </c>
      <c r="BV120" s="31">
        <f t="shared" si="38"/>
        <v>4</v>
      </c>
      <c r="BW120" s="31" t="str">
        <f t="shared" si="39"/>
        <v>50_4</v>
      </c>
      <c r="BX120" s="33">
        <f t="shared" si="44"/>
        <v>25.2</v>
      </c>
      <c r="BY120" s="33">
        <f t="shared" si="45"/>
        <v>26.21</v>
      </c>
      <c r="BZ120" s="33">
        <f t="shared" si="46"/>
        <v>27.13</v>
      </c>
      <c r="CA120" s="322">
        <f t="shared" si="47"/>
        <v>25.704999999999998</v>
      </c>
      <c r="CB120" s="50"/>
      <c r="CC120" s="4"/>
      <c r="CD120" s="4"/>
      <c r="CE120" s="3"/>
      <c r="CF120" s="55"/>
      <c r="CG120" s="16"/>
    </row>
    <row r="121" spans="1:85" ht="10.5" x14ac:dyDescent="0.15">
      <c r="A121" s="31">
        <v>50</v>
      </c>
      <c r="B121" s="31">
        <v>5</v>
      </c>
      <c r="C121" s="31">
        <v>29</v>
      </c>
      <c r="D121" s="31">
        <f t="shared" si="40"/>
        <v>5</v>
      </c>
      <c r="E121" s="31" t="str">
        <f t="shared" si="41"/>
        <v>50_5</v>
      </c>
      <c r="F121" s="36">
        <v>20.62</v>
      </c>
      <c r="G121" s="31"/>
      <c r="H121" s="31">
        <v>50</v>
      </c>
      <c r="I121" s="31">
        <v>6</v>
      </c>
      <c r="J121" s="31">
        <v>30</v>
      </c>
      <c r="K121" s="31">
        <f t="shared" si="24"/>
        <v>6</v>
      </c>
      <c r="L121" s="31" t="str">
        <f t="shared" si="25"/>
        <v>50_6</v>
      </c>
      <c r="M121" s="36">
        <v>21.83</v>
      </c>
      <c r="N121" s="15"/>
      <c r="O121" s="31">
        <v>50</v>
      </c>
      <c r="P121" s="31">
        <v>5</v>
      </c>
      <c r="Q121" s="31">
        <v>29</v>
      </c>
      <c r="R121" s="31">
        <f t="shared" si="48"/>
        <v>5</v>
      </c>
      <c r="S121" s="31" t="str">
        <f t="shared" si="49"/>
        <v>50_5</v>
      </c>
      <c r="T121" s="36">
        <v>21.99</v>
      </c>
      <c r="U121" s="15"/>
      <c r="V121" s="31">
        <v>50</v>
      </c>
      <c r="W121" s="31">
        <v>5</v>
      </c>
      <c r="X121" s="31">
        <v>29</v>
      </c>
      <c r="Y121" s="31">
        <f t="shared" si="28"/>
        <v>5</v>
      </c>
      <c r="Z121" s="31" t="str">
        <f t="shared" si="29"/>
        <v>50_5</v>
      </c>
      <c r="AA121" s="36">
        <v>22.7</v>
      </c>
      <c r="AB121" s="374"/>
      <c r="AC121" s="31">
        <v>50</v>
      </c>
      <c r="AD121" s="31">
        <v>5</v>
      </c>
      <c r="AE121" s="31">
        <v>29</v>
      </c>
      <c r="AF121" s="31">
        <f t="shared" si="30"/>
        <v>5</v>
      </c>
      <c r="AG121" s="31" t="str">
        <f t="shared" si="31"/>
        <v>50_5</v>
      </c>
      <c r="AH121" s="31">
        <v>23.38</v>
      </c>
      <c r="AI121" s="374"/>
      <c r="AJ121" s="31">
        <v>50</v>
      </c>
      <c r="AK121" s="31">
        <v>5</v>
      </c>
      <c r="AL121" s="31">
        <v>29</v>
      </c>
      <c r="AM121" s="31">
        <f t="shared" si="32"/>
        <v>5</v>
      </c>
      <c r="AN121" s="31" t="str">
        <f t="shared" si="33"/>
        <v>50_5</v>
      </c>
      <c r="AO121" s="31">
        <v>24.55</v>
      </c>
      <c r="AP121" s="373"/>
      <c r="AQ121" s="31">
        <v>50</v>
      </c>
      <c r="AR121" s="31">
        <v>5</v>
      </c>
      <c r="AS121" s="31">
        <v>29</v>
      </c>
      <c r="AT121" s="31">
        <f t="shared" si="34"/>
        <v>5</v>
      </c>
      <c r="AU121" s="31" t="str">
        <f t="shared" si="35"/>
        <v>50_5</v>
      </c>
      <c r="AV121" s="31">
        <v>25.17</v>
      </c>
      <c r="AW121" s="336"/>
      <c r="AX121" s="31">
        <v>50</v>
      </c>
      <c r="AY121" s="31">
        <v>5</v>
      </c>
      <c r="AZ121" s="31">
        <v>29</v>
      </c>
      <c r="BA121" s="31">
        <f t="shared" si="36"/>
        <v>5</v>
      </c>
      <c r="BB121" s="31" t="str">
        <f t="shared" si="37"/>
        <v>50_5</v>
      </c>
      <c r="BC121" s="31">
        <v>25.79</v>
      </c>
      <c r="BD121" s="31"/>
      <c r="BE121" s="31">
        <v>50</v>
      </c>
      <c r="BF121" s="31">
        <v>5</v>
      </c>
      <c r="BG121" s="31">
        <v>29</v>
      </c>
      <c r="BH121" s="31">
        <f t="shared" si="42"/>
        <v>5</v>
      </c>
      <c r="BI121" s="31" t="str">
        <f t="shared" si="43"/>
        <v>50_5</v>
      </c>
      <c r="BJ121" s="31">
        <v>26.83</v>
      </c>
      <c r="BK121" s="31"/>
      <c r="BL121" s="31">
        <v>50</v>
      </c>
      <c r="BM121" s="31">
        <v>5</v>
      </c>
      <c r="BN121" s="31">
        <v>29</v>
      </c>
      <c r="BO121" s="31">
        <v>5</v>
      </c>
      <c r="BP121" s="31" t="s">
        <v>509</v>
      </c>
      <c r="BQ121" s="31">
        <v>27.76</v>
      </c>
      <c r="BR121" s="31"/>
      <c r="BS121" s="31">
        <v>50</v>
      </c>
      <c r="BT121" s="31">
        <v>5</v>
      </c>
      <c r="BU121" s="31">
        <v>29</v>
      </c>
      <c r="BV121" s="31">
        <f t="shared" si="38"/>
        <v>5</v>
      </c>
      <c r="BW121" s="31" t="str">
        <f t="shared" si="39"/>
        <v>50_5</v>
      </c>
      <c r="BX121" s="33">
        <f t="shared" si="44"/>
        <v>25.79</v>
      </c>
      <c r="BY121" s="33">
        <f t="shared" si="45"/>
        <v>26.83</v>
      </c>
      <c r="BZ121" s="33">
        <f t="shared" si="46"/>
        <v>27.76</v>
      </c>
      <c r="CA121" s="322">
        <f t="shared" si="47"/>
        <v>26.31</v>
      </c>
      <c r="CB121" s="50"/>
      <c r="CC121" s="4"/>
      <c r="CD121" s="4"/>
      <c r="CE121" s="33"/>
      <c r="CF121" s="55"/>
      <c r="CG121" s="16"/>
    </row>
    <row r="122" spans="1:85" ht="10.5" x14ac:dyDescent="0.15">
      <c r="A122" s="31">
        <v>50</v>
      </c>
      <c r="B122" s="31">
        <v>6</v>
      </c>
      <c r="C122" s="31">
        <v>30</v>
      </c>
      <c r="D122" s="31">
        <f t="shared" si="40"/>
        <v>6</v>
      </c>
      <c r="E122" s="31" t="str">
        <f t="shared" si="41"/>
        <v>50_6</v>
      </c>
      <c r="F122" s="36">
        <v>21.09</v>
      </c>
      <c r="G122" s="31"/>
      <c r="H122" s="31">
        <v>50</v>
      </c>
      <c r="I122" s="31">
        <v>7</v>
      </c>
      <c r="J122" s="31">
        <v>31</v>
      </c>
      <c r="K122" s="31">
        <f t="shared" si="24"/>
        <v>7</v>
      </c>
      <c r="L122" s="31" t="str">
        <f t="shared" si="25"/>
        <v>50_7</v>
      </c>
      <c r="M122" s="36">
        <v>22.28</v>
      </c>
      <c r="N122" s="15"/>
      <c r="O122" s="31">
        <v>50</v>
      </c>
      <c r="P122" s="31">
        <v>6</v>
      </c>
      <c r="Q122" s="31">
        <v>30</v>
      </c>
      <c r="R122" s="31">
        <f t="shared" si="48"/>
        <v>6</v>
      </c>
      <c r="S122" s="31" t="str">
        <f t="shared" si="49"/>
        <v>50_6</v>
      </c>
      <c r="T122" s="36">
        <v>22.48</v>
      </c>
      <c r="U122" s="15"/>
      <c r="V122" s="31">
        <v>50</v>
      </c>
      <c r="W122" s="31">
        <v>6</v>
      </c>
      <c r="X122" s="31">
        <v>30</v>
      </c>
      <c r="Y122" s="31">
        <f t="shared" si="28"/>
        <v>6</v>
      </c>
      <c r="Z122" s="31" t="str">
        <f t="shared" si="29"/>
        <v>50_6</v>
      </c>
      <c r="AA122" s="36">
        <v>23.21</v>
      </c>
      <c r="AB122" s="374"/>
      <c r="AC122" s="31">
        <v>50</v>
      </c>
      <c r="AD122" s="31">
        <v>6</v>
      </c>
      <c r="AE122" s="31">
        <v>30</v>
      </c>
      <c r="AF122" s="31">
        <f t="shared" si="30"/>
        <v>6</v>
      </c>
      <c r="AG122" s="31" t="str">
        <f t="shared" si="31"/>
        <v>50_6</v>
      </c>
      <c r="AH122" s="31">
        <v>23.91</v>
      </c>
      <c r="AI122" s="374"/>
      <c r="AJ122" s="31">
        <v>50</v>
      </c>
      <c r="AK122" s="31">
        <v>6</v>
      </c>
      <c r="AL122" s="31">
        <v>30</v>
      </c>
      <c r="AM122" s="31">
        <f t="shared" si="32"/>
        <v>6</v>
      </c>
      <c r="AN122" s="31" t="str">
        <f t="shared" si="33"/>
        <v>50_6</v>
      </c>
      <c r="AO122" s="31">
        <v>25.1</v>
      </c>
      <c r="AP122" s="373"/>
      <c r="AQ122" s="31">
        <v>50</v>
      </c>
      <c r="AR122" s="31">
        <v>6</v>
      </c>
      <c r="AS122" s="31">
        <v>30</v>
      </c>
      <c r="AT122" s="31">
        <f t="shared" si="34"/>
        <v>6</v>
      </c>
      <c r="AU122" s="31" t="str">
        <f t="shared" si="35"/>
        <v>50_6</v>
      </c>
      <c r="AV122" s="31">
        <v>25.73</v>
      </c>
      <c r="AW122" s="336"/>
      <c r="AX122" s="31">
        <v>50</v>
      </c>
      <c r="AY122" s="31">
        <v>6</v>
      </c>
      <c r="AZ122" s="31">
        <v>30</v>
      </c>
      <c r="BA122" s="31">
        <f t="shared" si="36"/>
        <v>6</v>
      </c>
      <c r="BB122" s="31" t="str">
        <f t="shared" si="37"/>
        <v>50_6</v>
      </c>
      <c r="BC122" s="31">
        <v>26.37</v>
      </c>
      <c r="BD122" s="31"/>
      <c r="BE122" s="31">
        <v>50</v>
      </c>
      <c r="BF122" s="31">
        <v>6</v>
      </c>
      <c r="BG122" s="31">
        <v>30</v>
      </c>
      <c r="BH122" s="31">
        <f t="shared" si="42"/>
        <v>6</v>
      </c>
      <c r="BI122" s="31" t="str">
        <f t="shared" si="43"/>
        <v>50_6</v>
      </c>
      <c r="BJ122" s="31">
        <v>27.43</v>
      </c>
      <c r="BK122" s="31"/>
      <c r="BL122" s="31">
        <v>50</v>
      </c>
      <c r="BM122" s="31">
        <v>6</v>
      </c>
      <c r="BN122" s="31">
        <v>30</v>
      </c>
      <c r="BO122" s="31">
        <v>6</v>
      </c>
      <c r="BP122" s="31" t="s">
        <v>510</v>
      </c>
      <c r="BQ122" s="31">
        <v>28.39</v>
      </c>
      <c r="BR122" s="31"/>
      <c r="BS122" s="31">
        <v>50</v>
      </c>
      <c r="BT122" s="31">
        <v>6</v>
      </c>
      <c r="BU122" s="31">
        <v>30</v>
      </c>
      <c r="BV122" s="31">
        <f t="shared" si="38"/>
        <v>6</v>
      </c>
      <c r="BW122" s="31" t="str">
        <f t="shared" si="39"/>
        <v>50_6</v>
      </c>
      <c r="BX122" s="33">
        <f t="shared" si="44"/>
        <v>26.37</v>
      </c>
      <c r="BY122" s="33">
        <f t="shared" si="45"/>
        <v>27.43</v>
      </c>
      <c r="BZ122" s="33">
        <f t="shared" si="46"/>
        <v>28.39</v>
      </c>
      <c r="CA122" s="322">
        <f t="shared" si="47"/>
        <v>26.9</v>
      </c>
      <c r="CB122" s="50"/>
      <c r="CC122" s="4"/>
      <c r="CD122" s="4"/>
      <c r="CE122" s="33"/>
      <c r="CF122" s="55"/>
      <c r="CG122" s="16"/>
    </row>
    <row r="123" spans="1:85" ht="10.5" x14ac:dyDescent="0.15">
      <c r="A123" s="31">
        <v>50</v>
      </c>
      <c r="B123" s="31">
        <v>7</v>
      </c>
      <c r="C123" s="31">
        <v>31</v>
      </c>
      <c r="D123" s="31">
        <f t="shared" si="40"/>
        <v>7</v>
      </c>
      <c r="E123" s="31" t="str">
        <f t="shared" si="41"/>
        <v>50_7</v>
      </c>
      <c r="F123" s="36">
        <v>21.53</v>
      </c>
      <c r="G123" s="31"/>
      <c r="H123" s="31">
        <v>50</v>
      </c>
      <c r="I123" s="31">
        <v>8</v>
      </c>
      <c r="J123" s="31">
        <v>32</v>
      </c>
      <c r="K123" s="31">
        <f t="shared" si="24"/>
        <v>8</v>
      </c>
      <c r="L123" s="31" t="str">
        <f t="shared" si="25"/>
        <v>50_8</v>
      </c>
      <c r="M123" s="36">
        <v>22.73</v>
      </c>
      <c r="N123" s="15"/>
      <c r="O123" s="31">
        <v>50</v>
      </c>
      <c r="P123" s="31">
        <v>7</v>
      </c>
      <c r="Q123" s="31">
        <v>31</v>
      </c>
      <c r="R123" s="31">
        <f t="shared" si="48"/>
        <v>7</v>
      </c>
      <c r="S123" s="31" t="str">
        <f t="shared" si="49"/>
        <v>50_7</v>
      </c>
      <c r="T123" s="36">
        <v>22.95</v>
      </c>
      <c r="U123" s="15"/>
      <c r="V123" s="31">
        <v>50</v>
      </c>
      <c r="W123" s="31">
        <v>7</v>
      </c>
      <c r="X123" s="31">
        <v>31</v>
      </c>
      <c r="Y123" s="31">
        <f t="shared" si="28"/>
        <v>7</v>
      </c>
      <c r="Z123" s="31" t="str">
        <f t="shared" si="29"/>
        <v>50_7</v>
      </c>
      <c r="AA123" s="36">
        <v>23.69</v>
      </c>
      <c r="AB123" s="374"/>
      <c r="AC123" s="31">
        <v>50</v>
      </c>
      <c r="AD123" s="31">
        <v>7</v>
      </c>
      <c r="AE123" s="31">
        <v>31</v>
      </c>
      <c r="AF123" s="31">
        <f t="shared" si="30"/>
        <v>7</v>
      </c>
      <c r="AG123" s="31" t="str">
        <f t="shared" si="31"/>
        <v>50_7</v>
      </c>
      <c r="AH123" s="31">
        <v>24.4</v>
      </c>
      <c r="AI123" s="374"/>
      <c r="AJ123" s="31">
        <v>50</v>
      </c>
      <c r="AK123" s="31">
        <v>7</v>
      </c>
      <c r="AL123" s="31">
        <v>31</v>
      </c>
      <c r="AM123" s="31">
        <f t="shared" si="32"/>
        <v>7</v>
      </c>
      <c r="AN123" s="31" t="str">
        <f t="shared" si="33"/>
        <v>50_7</v>
      </c>
      <c r="AO123" s="31">
        <v>25.62</v>
      </c>
      <c r="AP123" s="373"/>
      <c r="AQ123" s="31">
        <v>50</v>
      </c>
      <c r="AR123" s="31">
        <v>7</v>
      </c>
      <c r="AS123" s="31">
        <v>31</v>
      </c>
      <c r="AT123" s="31">
        <f t="shared" si="34"/>
        <v>7</v>
      </c>
      <c r="AU123" s="31" t="str">
        <f t="shared" si="35"/>
        <v>50_7</v>
      </c>
      <c r="AV123" s="31">
        <v>26.26</v>
      </c>
      <c r="AW123" s="336"/>
      <c r="AX123" s="31">
        <v>50</v>
      </c>
      <c r="AY123" s="31">
        <v>7</v>
      </c>
      <c r="AZ123" s="31">
        <v>31</v>
      </c>
      <c r="BA123" s="31">
        <f t="shared" si="36"/>
        <v>7</v>
      </c>
      <c r="BB123" s="31" t="str">
        <f t="shared" si="37"/>
        <v>50_7</v>
      </c>
      <c r="BC123" s="31">
        <v>26.92</v>
      </c>
      <c r="BD123" s="31"/>
      <c r="BE123" s="31">
        <v>50</v>
      </c>
      <c r="BF123" s="31">
        <v>7</v>
      </c>
      <c r="BG123" s="31">
        <v>31</v>
      </c>
      <c r="BH123" s="31">
        <f t="shared" si="42"/>
        <v>7</v>
      </c>
      <c r="BI123" s="31" t="str">
        <f t="shared" si="43"/>
        <v>50_7</v>
      </c>
      <c r="BJ123" s="31">
        <v>28</v>
      </c>
      <c r="BK123" s="31"/>
      <c r="BL123" s="31">
        <v>50</v>
      </c>
      <c r="BM123" s="31">
        <v>7</v>
      </c>
      <c r="BN123" s="31">
        <v>31</v>
      </c>
      <c r="BO123" s="31">
        <v>7</v>
      </c>
      <c r="BP123" s="31" t="s">
        <v>511</v>
      </c>
      <c r="BQ123" s="31">
        <v>28.98</v>
      </c>
      <c r="BR123" s="31"/>
      <c r="BS123" s="31">
        <v>50</v>
      </c>
      <c r="BT123" s="31">
        <v>7</v>
      </c>
      <c r="BU123" s="31">
        <v>31</v>
      </c>
      <c r="BV123" s="31">
        <f t="shared" si="38"/>
        <v>7</v>
      </c>
      <c r="BW123" s="31" t="str">
        <f t="shared" si="39"/>
        <v>50_7</v>
      </c>
      <c r="BX123" s="33">
        <f t="shared" si="44"/>
        <v>26.92</v>
      </c>
      <c r="BY123" s="33">
        <f t="shared" si="45"/>
        <v>28</v>
      </c>
      <c r="BZ123" s="33">
        <f t="shared" si="46"/>
        <v>28.98</v>
      </c>
      <c r="CA123" s="322">
        <f t="shared" si="47"/>
        <v>27.46</v>
      </c>
      <c r="CB123" s="50"/>
      <c r="CC123" s="4"/>
      <c r="CD123" s="4"/>
      <c r="CE123" s="33"/>
      <c r="CF123" s="55"/>
      <c r="CG123" s="16"/>
    </row>
    <row r="124" spans="1:85" ht="10.5" x14ac:dyDescent="0.15">
      <c r="A124" s="31">
        <v>50</v>
      </c>
      <c r="B124" s="31">
        <v>8</v>
      </c>
      <c r="C124" s="31">
        <v>32</v>
      </c>
      <c r="D124" s="31">
        <f t="shared" si="40"/>
        <v>8</v>
      </c>
      <c r="E124" s="31" t="str">
        <f t="shared" si="41"/>
        <v>50_8</v>
      </c>
      <c r="F124" s="36">
        <v>21.96</v>
      </c>
      <c r="G124" s="31"/>
      <c r="H124" s="31">
        <v>50</v>
      </c>
      <c r="I124" s="31">
        <v>9</v>
      </c>
      <c r="J124" s="31">
        <v>33</v>
      </c>
      <c r="K124" s="31">
        <f t="shared" si="24"/>
        <v>9</v>
      </c>
      <c r="L124" s="31" t="str">
        <f t="shared" si="25"/>
        <v>50_9</v>
      </c>
      <c r="M124" s="36">
        <v>23.21</v>
      </c>
      <c r="N124" s="15"/>
      <c r="O124" s="31">
        <v>50</v>
      </c>
      <c r="P124" s="31">
        <v>8</v>
      </c>
      <c r="Q124" s="31">
        <v>32</v>
      </c>
      <c r="R124" s="31">
        <f t="shared" si="48"/>
        <v>8</v>
      </c>
      <c r="S124" s="31" t="str">
        <f t="shared" si="49"/>
        <v>50_8</v>
      </c>
      <c r="T124" s="36">
        <v>23.41</v>
      </c>
      <c r="U124" s="15"/>
      <c r="V124" s="31">
        <v>50</v>
      </c>
      <c r="W124" s="31">
        <v>8</v>
      </c>
      <c r="X124" s="31">
        <v>32</v>
      </c>
      <c r="Y124" s="31">
        <f t="shared" si="28"/>
        <v>8</v>
      </c>
      <c r="Z124" s="31" t="str">
        <f t="shared" si="29"/>
        <v>50_8</v>
      </c>
      <c r="AA124" s="36">
        <v>24.18</v>
      </c>
      <c r="AB124" s="374"/>
      <c r="AC124" s="31">
        <v>50</v>
      </c>
      <c r="AD124" s="31">
        <v>8</v>
      </c>
      <c r="AE124" s="31">
        <v>32</v>
      </c>
      <c r="AF124" s="31">
        <f t="shared" si="30"/>
        <v>8</v>
      </c>
      <c r="AG124" s="31" t="str">
        <f t="shared" si="31"/>
        <v>50_8</v>
      </c>
      <c r="AH124" s="31">
        <v>24.9</v>
      </c>
      <c r="AI124" s="374"/>
      <c r="AJ124" s="31">
        <v>50</v>
      </c>
      <c r="AK124" s="31">
        <v>8</v>
      </c>
      <c r="AL124" s="31">
        <v>32</v>
      </c>
      <c r="AM124" s="31">
        <f t="shared" si="32"/>
        <v>8</v>
      </c>
      <c r="AN124" s="31" t="str">
        <f t="shared" si="33"/>
        <v>50_8</v>
      </c>
      <c r="AO124" s="31">
        <v>26.15</v>
      </c>
      <c r="AP124" s="373"/>
      <c r="AQ124" s="31">
        <v>50</v>
      </c>
      <c r="AR124" s="31">
        <v>8</v>
      </c>
      <c r="AS124" s="31">
        <v>32</v>
      </c>
      <c r="AT124" s="31">
        <f t="shared" si="34"/>
        <v>8</v>
      </c>
      <c r="AU124" s="31" t="str">
        <f t="shared" si="35"/>
        <v>50_8</v>
      </c>
      <c r="AV124" s="31">
        <v>26.8</v>
      </c>
      <c r="AW124" s="336"/>
      <c r="AX124" s="31">
        <v>50</v>
      </c>
      <c r="AY124" s="31">
        <v>8</v>
      </c>
      <c r="AZ124" s="31">
        <v>32</v>
      </c>
      <c r="BA124" s="31">
        <f t="shared" si="36"/>
        <v>8</v>
      </c>
      <c r="BB124" s="31" t="str">
        <f t="shared" si="37"/>
        <v>50_8</v>
      </c>
      <c r="BC124" s="31">
        <v>27.47</v>
      </c>
      <c r="BD124" s="31"/>
      <c r="BE124" s="31">
        <v>50</v>
      </c>
      <c r="BF124" s="31">
        <v>8</v>
      </c>
      <c r="BG124" s="31">
        <v>32</v>
      </c>
      <c r="BH124" s="31">
        <f t="shared" si="42"/>
        <v>8</v>
      </c>
      <c r="BI124" s="31" t="str">
        <f t="shared" si="43"/>
        <v>50_8</v>
      </c>
      <c r="BJ124" s="31">
        <v>28.57</v>
      </c>
      <c r="BK124" s="31"/>
      <c r="BL124" s="31">
        <v>50</v>
      </c>
      <c r="BM124" s="31">
        <v>8</v>
      </c>
      <c r="BN124" s="31">
        <v>32</v>
      </c>
      <c r="BO124" s="31">
        <v>8</v>
      </c>
      <c r="BP124" s="31" t="s">
        <v>512</v>
      </c>
      <c r="BQ124" s="31">
        <v>29.57</v>
      </c>
      <c r="BR124" s="31"/>
      <c r="BS124" s="31">
        <v>50</v>
      </c>
      <c r="BT124" s="31">
        <v>8</v>
      </c>
      <c r="BU124" s="31">
        <v>32</v>
      </c>
      <c r="BV124" s="31">
        <f t="shared" si="38"/>
        <v>8</v>
      </c>
      <c r="BW124" s="31" t="str">
        <f t="shared" si="39"/>
        <v>50_8</v>
      </c>
      <c r="BX124" s="33">
        <f t="shared" si="44"/>
        <v>27.47</v>
      </c>
      <c r="BY124" s="33">
        <f t="shared" si="45"/>
        <v>28.57</v>
      </c>
      <c r="BZ124" s="33">
        <f t="shared" si="46"/>
        <v>29.57</v>
      </c>
      <c r="CA124" s="322">
        <f t="shared" si="47"/>
        <v>28.02</v>
      </c>
      <c r="CB124" s="50"/>
      <c r="CC124" s="4"/>
      <c r="CD124" s="4"/>
      <c r="CE124" s="33"/>
      <c r="CF124" s="55"/>
      <c r="CG124" s="16"/>
    </row>
    <row r="125" spans="1:85" ht="10.5" x14ac:dyDescent="0.15">
      <c r="A125" s="31">
        <v>50</v>
      </c>
      <c r="B125" s="31">
        <v>9</v>
      </c>
      <c r="C125" s="31">
        <v>33</v>
      </c>
      <c r="D125" s="31">
        <f t="shared" si="40"/>
        <v>9</v>
      </c>
      <c r="E125" s="31" t="str">
        <f t="shared" si="41"/>
        <v>50_9</v>
      </c>
      <c r="F125" s="36">
        <v>22.43</v>
      </c>
      <c r="G125" s="31"/>
      <c r="H125" s="31">
        <v>50</v>
      </c>
      <c r="I125" s="31">
        <v>10</v>
      </c>
      <c r="J125" s="31">
        <v>34</v>
      </c>
      <c r="K125" s="31">
        <f t="shared" si="24"/>
        <v>10</v>
      </c>
      <c r="L125" s="31" t="str">
        <f t="shared" si="25"/>
        <v>50_10</v>
      </c>
      <c r="M125" s="36">
        <v>23.69</v>
      </c>
      <c r="N125" s="15"/>
      <c r="O125" s="31">
        <v>50</v>
      </c>
      <c r="P125" s="31">
        <v>9</v>
      </c>
      <c r="Q125" s="31">
        <v>33</v>
      </c>
      <c r="R125" s="31">
        <f t="shared" si="48"/>
        <v>9</v>
      </c>
      <c r="S125" s="31" t="str">
        <f t="shared" si="49"/>
        <v>50_9</v>
      </c>
      <c r="T125" s="36">
        <v>23.91</v>
      </c>
      <c r="U125" s="15"/>
      <c r="V125" s="31">
        <v>50</v>
      </c>
      <c r="W125" s="31">
        <v>9</v>
      </c>
      <c r="X125" s="31">
        <v>33</v>
      </c>
      <c r="Y125" s="31">
        <f t="shared" si="28"/>
        <v>9</v>
      </c>
      <c r="Z125" s="31" t="str">
        <f t="shared" si="29"/>
        <v>50_9</v>
      </c>
      <c r="AA125" s="36">
        <v>24.68</v>
      </c>
      <c r="AB125" s="374"/>
      <c r="AC125" s="31">
        <v>50</v>
      </c>
      <c r="AD125" s="31">
        <v>9</v>
      </c>
      <c r="AE125" s="31">
        <v>33</v>
      </c>
      <c r="AF125" s="31">
        <f t="shared" si="30"/>
        <v>9</v>
      </c>
      <c r="AG125" s="31" t="str">
        <f t="shared" si="31"/>
        <v>50_9</v>
      </c>
      <c r="AH125" s="31">
        <v>25.43</v>
      </c>
      <c r="AI125" s="374"/>
      <c r="AJ125" s="31">
        <v>50</v>
      </c>
      <c r="AK125" s="31">
        <v>9</v>
      </c>
      <c r="AL125" s="31">
        <v>33</v>
      </c>
      <c r="AM125" s="31">
        <f t="shared" si="32"/>
        <v>9</v>
      </c>
      <c r="AN125" s="31" t="str">
        <f t="shared" si="33"/>
        <v>50_9</v>
      </c>
      <c r="AO125" s="31">
        <v>26.7</v>
      </c>
      <c r="AP125" s="373"/>
      <c r="AQ125" s="31">
        <v>50</v>
      </c>
      <c r="AR125" s="31">
        <v>9</v>
      </c>
      <c r="AS125" s="31">
        <v>33</v>
      </c>
      <c r="AT125" s="31">
        <f t="shared" si="34"/>
        <v>9</v>
      </c>
      <c r="AU125" s="31" t="str">
        <f t="shared" si="35"/>
        <v>50_9</v>
      </c>
      <c r="AV125" s="31">
        <v>27.36</v>
      </c>
      <c r="AW125" s="336"/>
      <c r="AX125" s="31">
        <v>50</v>
      </c>
      <c r="AY125" s="31">
        <v>9</v>
      </c>
      <c r="AZ125" s="31">
        <v>33</v>
      </c>
      <c r="BA125" s="31">
        <f t="shared" si="36"/>
        <v>9</v>
      </c>
      <c r="BB125" s="31" t="str">
        <f t="shared" si="37"/>
        <v>50_9</v>
      </c>
      <c r="BC125" s="31">
        <v>28.05</v>
      </c>
      <c r="BD125" s="31"/>
      <c r="BE125" s="31">
        <v>50</v>
      </c>
      <c r="BF125" s="31">
        <v>9</v>
      </c>
      <c r="BG125" s="31">
        <v>33</v>
      </c>
      <c r="BH125" s="31">
        <f t="shared" si="42"/>
        <v>9</v>
      </c>
      <c r="BI125" s="31" t="str">
        <f t="shared" si="43"/>
        <v>50_9</v>
      </c>
      <c r="BJ125" s="31">
        <v>29.17</v>
      </c>
      <c r="BK125" s="31"/>
      <c r="BL125" s="31">
        <v>50</v>
      </c>
      <c r="BM125" s="31">
        <v>9</v>
      </c>
      <c r="BN125" s="31">
        <v>33</v>
      </c>
      <c r="BO125" s="31">
        <v>9</v>
      </c>
      <c r="BP125" s="31" t="s">
        <v>513</v>
      </c>
      <c r="BQ125" s="31">
        <v>30.19</v>
      </c>
      <c r="BR125" s="31"/>
      <c r="BS125" s="31">
        <v>50</v>
      </c>
      <c r="BT125" s="31">
        <v>9</v>
      </c>
      <c r="BU125" s="31">
        <v>33</v>
      </c>
      <c r="BV125" s="31">
        <f t="shared" si="38"/>
        <v>9</v>
      </c>
      <c r="BW125" s="31" t="str">
        <f t="shared" si="39"/>
        <v>50_9</v>
      </c>
      <c r="BX125" s="33">
        <f t="shared" si="44"/>
        <v>28.05</v>
      </c>
      <c r="BY125" s="33">
        <f t="shared" si="45"/>
        <v>29.17</v>
      </c>
      <c r="BZ125" s="33">
        <f t="shared" si="46"/>
        <v>30.19</v>
      </c>
      <c r="CA125" s="322">
        <f t="shared" si="47"/>
        <v>28.61</v>
      </c>
      <c r="CB125" s="50"/>
      <c r="CC125" s="4"/>
      <c r="CD125" s="4"/>
      <c r="CE125" s="33"/>
      <c r="CF125" s="55"/>
      <c r="CG125" s="16"/>
    </row>
    <row r="126" spans="1:85" ht="10.5" x14ac:dyDescent="0.15">
      <c r="A126" s="31">
        <v>50</v>
      </c>
      <c r="B126" s="31">
        <v>10</v>
      </c>
      <c r="C126" s="31">
        <v>34</v>
      </c>
      <c r="D126" s="31">
        <f t="shared" si="40"/>
        <v>10</v>
      </c>
      <c r="E126" s="31" t="str">
        <f t="shared" si="41"/>
        <v>50_10</v>
      </c>
      <c r="F126" s="36">
        <v>22.89</v>
      </c>
      <c r="G126" s="31"/>
      <c r="H126" s="31">
        <v>55</v>
      </c>
      <c r="I126" s="31" t="s">
        <v>346</v>
      </c>
      <c r="J126" s="31">
        <v>19</v>
      </c>
      <c r="K126" s="31" t="str">
        <f t="shared" si="24"/>
        <v>Aanloopperiodiek_0</v>
      </c>
      <c r="L126" s="31" t="str">
        <f t="shared" si="25"/>
        <v>55_Aanloopperiodiek_0</v>
      </c>
      <c r="M126" s="36">
        <v>16.75</v>
      </c>
      <c r="N126" s="15"/>
      <c r="O126" s="31">
        <v>50</v>
      </c>
      <c r="P126" s="31">
        <v>10</v>
      </c>
      <c r="Q126" s="31">
        <v>34</v>
      </c>
      <c r="R126" s="31">
        <f t="shared" si="48"/>
        <v>10</v>
      </c>
      <c r="S126" s="31" t="str">
        <f t="shared" si="49"/>
        <v>50_10</v>
      </c>
      <c r="T126" s="36">
        <v>24.4</v>
      </c>
      <c r="U126" s="15"/>
      <c r="V126" s="31">
        <v>50</v>
      </c>
      <c r="W126" s="31">
        <v>10</v>
      </c>
      <c r="X126" s="31">
        <v>34</v>
      </c>
      <c r="Y126" s="31">
        <f t="shared" si="28"/>
        <v>10</v>
      </c>
      <c r="Z126" s="31" t="str">
        <f t="shared" si="29"/>
        <v>50_10</v>
      </c>
      <c r="AA126" s="36">
        <v>25.19</v>
      </c>
      <c r="AB126" s="374"/>
      <c r="AC126" s="31">
        <v>50</v>
      </c>
      <c r="AD126" s="31">
        <v>10</v>
      </c>
      <c r="AE126" s="31">
        <v>34</v>
      </c>
      <c r="AF126" s="31">
        <f t="shared" si="30"/>
        <v>10</v>
      </c>
      <c r="AG126" s="31" t="str">
        <f t="shared" si="31"/>
        <v>50_10</v>
      </c>
      <c r="AH126" s="31">
        <v>25.95</v>
      </c>
      <c r="AI126" s="374"/>
      <c r="AJ126" s="31">
        <v>50</v>
      </c>
      <c r="AK126" s="31">
        <v>10</v>
      </c>
      <c r="AL126" s="31">
        <v>34</v>
      </c>
      <c r="AM126" s="31">
        <f t="shared" si="32"/>
        <v>10</v>
      </c>
      <c r="AN126" s="31" t="str">
        <f t="shared" si="33"/>
        <v>50_10</v>
      </c>
      <c r="AO126" s="31">
        <v>27.25</v>
      </c>
      <c r="AP126" s="373"/>
      <c r="AQ126" s="31">
        <v>50</v>
      </c>
      <c r="AR126" s="31">
        <v>10</v>
      </c>
      <c r="AS126" s="31">
        <v>34</v>
      </c>
      <c r="AT126" s="31">
        <f t="shared" si="34"/>
        <v>10</v>
      </c>
      <c r="AU126" s="31" t="str">
        <f t="shared" si="35"/>
        <v>50_10</v>
      </c>
      <c r="AV126" s="31">
        <v>27.93</v>
      </c>
      <c r="AW126" s="336"/>
      <c r="AX126" s="31">
        <v>50</v>
      </c>
      <c r="AY126" s="31">
        <v>10</v>
      </c>
      <c r="AZ126" s="31">
        <v>34</v>
      </c>
      <c r="BA126" s="31">
        <f t="shared" si="36"/>
        <v>10</v>
      </c>
      <c r="BB126" s="31" t="str">
        <f t="shared" si="37"/>
        <v>50_10</v>
      </c>
      <c r="BC126" s="31">
        <v>28.63</v>
      </c>
      <c r="BD126" s="31"/>
      <c r="BE126" s="31">
        <v>50</v>
      </c>
      <c r="BF126" s="31">
        <v>10</v>
      </c>
      <c r="BG126" s="31">
        <v>34</v>
      </c>
      <c r="BH126" s="31">
        <f t="shared" si="42"/>
        <v>10</v>
      </c>
      <c r="BI126" s="31" t="str">
        <f t="shared" si="43"/>
        <v>50_10</v>
      </c>
      <c r="BJ126" s="31">
        <v>29.77</v>
      </c>
      <c r="BK126" s="31"/>
      <c r="BL126" s="31">
        <v>50</v>
      </c>
      <c r="BM126" s="31">
        <v>10</v>
      </c>
      <c r="BN126" s="31">
        <v>34</v>
      </c>
      <c r="BO126" s="31">
        <v>10</v>
      </c>
      <c r="BP126" s="31" t="s">
        <v>514</v>
      </c>
      <c r="BQ126" s="31">
        <v>30.81</v>
      </c>
      <c r="BR126" s="31"/>
      <c r="BS126" s="31">
        <v>50</v>
      </c>
      <c r="BT126" s="31">
        <v>10</v>
      </c>
      <c r="BU126" s="31">
        <v>34</v>
      </c>
      <c r="BV126" s="31">
        <f t="shared" si="38"/>
        <v>10</v>
      </c>
      <c r="BW126" s="31" t="str">
        <f t="shared" si="39"/>
        <v>50_10</v>
      </c>
      <c r="BX126" s="33">
        <f t="shared" si="44"/>
        <v>28.63</v>
      </c>
      <c r="BY126" s="33">
        <f t="shared" si="45"/>
        <v>29.77</v>
      </c>
      <c r="BZ126" s="33">
        <f t="shared" si="46"/>
        <v>30.81</v>
      </c>
      <c r="CA126" s="322">
        <f t="shared" si="47"/>
        <v>29.2</v>
      </c>
      <c r="CB126" s="50"/>
      <c r="CC126" s="4"/>
      <c r="CD126" s="4"/>
      <c r="CE126" s="33"/>
      <c r="CF126" s="55"/>
      <c r="CG126" s="16"/>
    </row>
    <row r="127" spans="1:85" ht="10.5" x14ac:dyDescent="0.15">
      <c r="A127" s="31">
        <v>55</v>
      </c>
      <c r="B127" s="31" t="s">
        <v>346</v>
      </c>
      <c r="C127" s="31">
        <v>19</v>
      </c>
      <c r="D127" s="31" t="str">
        <f t="shared" si="40"/>
        <v>Aanloopperiodiek_0</v>
      </c>
      <c r="E127" s="31" t="str">
        <f t="shared" si="41"/>
        <v>55_Aanloopperiodiek_0</v>
      </c>
      <c r="F127" s="36">
        <v>16.190000000000001</v>
      </c>
      <c r="G127" s="31"/>
      <c r="H127" s="31">
        <v>55</v>
      </c>
      <c r="I127" s="31" t="s">
        <v>347</v>
      </c>
      <c r="J127" s="31">
        <v>21</v>
      </c>
      <c r="K127" s="31" t="str">
        <f t="shared" si="24"/>
        <v>Aanloopperiodiek_1</v>
      </c>
      <c r="L127" s="31" t="str">
        <f t="shared" si="25"/>
        <v>55_Aanloopperiodiek_1</v>
      </c>
      <c r="M127" s="36">
        <v>17.649999999999999</v>
      </c>
      <c r="N127" s="15"/>
      <c r="O127" s="31">
        <v>55</v>
      </c>
      <c r="P127" s="31" t="s">
        <v>346</v>
      </c>
      <c r="Q127" s="31">
        <v>19</v>
      </c>
      <c r="R127" s="31" t="str">
        <f t="shared" si="48"/>
        <v>Aanloopperiodiek_0</v>
      </c>
      <c r="S127" s="31" t="str">
        <f t="shared" si="49"/>
        <v>55_Aanloopperiodiek_0</v>
      </c>
      <c r="T127" s="36">
        <v>17.260000000000002</v>
      </c>
      <c r="U127" s="15"/>
      <c r="V127" s="31">
        <v>55</v>
      </c>
      <c r="W127" s="31" t="s">
        <v>346</v>
      </c>
      <c r="X127" s="31">
        <v>19</v>
      </c>
      <c r="Y127" s="31" t="str">
        <f t="shared" si="28"/>
        <v>Aanloopperiodiek_0</v>
      </c>
      <c r="Z127" s="31" t="str">
        <f t="shared" si="29"/>
        <v>55_Aanloopperiodiek_0</v>
      </c>
      <c r="AA127" s="36" t="s">
        <v>339</v>
      </c>
      <c r="AB127" s="374"/>
      <c r="AC127" s="31">
        <v>55</v>
      </c>
      <c r="AD127" s="31" t="s">
        <v>346</v>
      </c>
      <c r="AE127" s="31">
        <v>19</v>
      </c>
      <c r="AF127" s="31" t="str">
        <f t="shared" si="30"/>
        <v>Aanloopperiodiek_0</v>
      </c>
      <c r="AG127" s="31" t="str">
        <f t="shared" si="31"/>
        <v>55_Aanloopperiodiek_0</v>
      </c>
      <c r="AH127" s="31" t="s">
        <v>339</v>
      </c>
      <c r="AI127" s="374"/>
      <c r="AJ127" s="31">
        <v>55</v>
      </c>
      <c r="AK127" s="31" t="s">
        <v>346</v>
      </c>
      <c r="AL127" s="31">
        <v>19</v>
      </c>
      <c r="AM127" s="31" t="str">
        <f t="shared" si="32"/>
        <v>Aanloopperiodiek_0</v>
      </c>
      <c r="AN127" s="31" t="str">
        <f t="shared" si="33"/>
        <v>55_Aanloopperiodiek_0</v>
      </c>
      <c r="AO127" s="31" t="s">
        <v>339</v>
      </c>
      <c r="AP127" s="373"/>
      <c r="AQ127" s="31">
        <v>55</v>
      </c>
      <c r="AR127" s="31" t="s">
        <v>346</v>
      </c>
      <c r="AS127" s="31">
        <v>19</v>
      </c>
      <c r="AT127" s="31" t="str">
        <f t="shared" si="34"/>
        <v>Aanloopperiodiek_0</v>
      </c>
      <c r="AU127" s="31" t="str">
        <f t="shared" si="35"/>
        <v>55_Aanloopperiodiek_0</v>
      </c>
      <c r="AV127" s="31" t="s">
        <v>339</v>
      </c>
      <c r="AW127" s="336"/>
      <c r="AX127" s="31">
        <v>55</v>
      </c>
      <c r="AY127" s="31" t="s">
        <v>346</v>
      </c>
      <c r="AZ127" s="31">
        <v>19</v>
      </c>
      <c r="BA127" s="31" t="str">
        <f t="shared" si="36"/>
        <v>Aanloopperiodiek_0</v>
      </c>
      <c r="BB127" s="31" t="str">
        <f t="shared" si="37"/>
        <v>55_Aanloopperiodiek_0</v>
      </c>
      <c r="BC127" s="31" t="s">
        <v>339</v>
      </c>
      <c r="BD127" s="31"/>
      <c r="BE127" s="31">
        <v>55</v>
      </c>
      <c r="BF127" s="31" t="s">
        <v>346</v>
      </c>
      <c r="BG127" s="31">
        <v>19</v>
      </c>
      <c r="BH127" s="31" t="str">
        <f t="shared" si="42"/>
        <v>Aanloopperiodiek_0</v>
      </c>
      <c r="BI127" s="31" t="str">
        <f t="shared" si="43"/>
        <v>55_Aanloopperiodiek_0</v>
      </c>
      <c r="BJ127" s="31" t="s">
        <v>339</v>
      </c>
      <c r="BK127" s="31"/>
      <c r="BL127" s="31">
        <v>55</v>
      </c>
      <c r="BM127" s="31" t="s">
        <v>346</v>
      </c>
      <c r="BN127" s="31">
        <v>19</v>
      </c>
      <c r="BO127" s="31" t="s">
        <v>346</v>
      </c>
      <c r="BP127" s="31" t="s">
        <v>515</v>
      </c>
      <c r="BQ127" s="31" t="s">
        <v>339</v>
      </c>
      <c r="BR127" s="31"/>
      <c r="BS127" s="31">
        <v>55</v>
      </c>
      <c r="BT127" s="31" t="s">
        <v>346</v>
      </c>
      <c r="BU127" s="31">
        <v>19</v>
      </c>
      <c r="BV127" s="31" t="str">
        <f t="shared" si="38"/>
        <v>Aanloopperiodiek_0</v>
      </c>
      <c r="BW127" s="31" t="str">
        <f t="shared" si="39"/>
        <v>55_Aanloopperiodiek_0</v>
      </c>
      <c r="BX127" s="33" t="str">
        <f t="shared" si="44"/>
        <v>vervalt</v>
      </c>
      <c r="BY127" s="33" t="str">
        <f t="shared" si="45"/>
        <v>vervalt</v>
      </c>
      <c r="BZ127" s="33" t="str">
        <f t="shared" si="46"/>
        <v>vervalt</v>
      </c>
      <c r="CA127" s="322" t="str">
        <f t="shared" si="47"/>
        <v>vervalt</v>
      </c>
      <c r="CB127" s="50"/>
      <c r="CC127" s="4"/>
      <c r="CD127" s="4"/>
      <c r="CE127" s="33"/>
      <c r="CF127" s="55"/>
      <c r="CG127" s="16"/>
    </row>
    <row r="128" spans="1:85" ht="10.5" x14ac:dyDescent="0.15">
      <c r="A128" s="31">
        <v>55</v>
      </c>
      <c r="B128" s="31" t="s">
        <v>347</v>
      </c>
      <c r="C128" s="31">
        <v>21</v>
      </c>
      <c r="D128" s="31" t="str">
        <f t="shared" si="40"/>
        <v>Aanloopperiodiek_1</v>
      </c>
      <c r="E128" s="31" t="str">
        <f t="shared" si="41"/>
        <v>55_Aanloopperiodiek_1</v>
      </c>
      <c r="F128" s="36">
        <v>17.05</v>
      </c>
      <c r="G128" s="31"/>
      <c r="H128" s="31">
        <v>55</v>
      </c>
      <c r="I128" s="31">
        <v>0</v>
      </c>
      <c r="J128" s="31">
        <v>23</v>
      </c>
      <c r="K128" s="31">
        <f t="shared" si="24"/>
        <v>0</v>
      </c>
      <c r="L128" s="31" t="str">
        <f t="shared" si="25"/>
        <v>55_0</v>
      </c>
      <c r="M128" s="36">
        <v>18.53</v>
      </c>
      <c r="N128" s="15"/>
      <c r="O128" s="31">
        <v>55</v>
      </c>
      <c r="P128" s="31" t="s">
        <v>347</v>
      </c>
      <c r="Q128" s="31">
        <v>21</v>
      </c>
      <c r="R128" s="31" t="str">
        <f t="shared" si="48"/>
        <v>Aanloopperiodiek_1</v>
      </c>
      <c r="S128" s="31" t="str">
        <f t="shared" si="49"/>
        <v>55_Aanloopperiodiek_1</v>
      </c>
      <c r="T128" s="36">
        <v>18.18</v>
      </c>
      <c r="U128" s="15"/>
      <c r="V128" s="31">
        <v>55</v>
      </c>
      <c r="W128" s="31" t="s">
        <v>348</v>
      </c>
      <c r="X128" s="31">
        <v>21</v>
      </c>
      <c r="Y128" s="31" t="str">
        <f t="shared" si="28"/>
        <v>zij-instroomperiodiek</v>
      </c>
      <c r="Z128" s="31" t="str">
        <f t="shared" si="29"/>
        <v>55_zij-instroomperiodiek</v>
      </c>
      <c r="AA128" s="36">
        <v>18.77</v>
      </c>
      <c r="AB128" s="374"/>
      <c r="AC128" s="31">
        <v>55</v>
      </c>
      <c r="AD128" s="31" t="s">
        <v>348</v>
      </c>
      <c r="AE128" s="31">
        <v>21</v>
      </c>
      <c r="AF128" s="31" t="str">
        <f t="shared" si="30"/>
        <v>zij-instroomperiodiek</v>
      </c>
      <c r="AG128" s="31" t="str">
        <f t="shared" si="31"/>
        <v>55_zij-instroomperiodiek</v>
      </c>
      <c r="AH128" s="31">
        <v>19.329999999999998</v>
      </c>
      <c r="AI128" s="374"/>
      <c r="AJ128" s="31">
        <v>55</v>
      </c>
      <c r="AK128" s="31" t="s">
        <v>348</v>
      </c>
      <c r="AL128" s="31">
        <v>21</v>
      </c>
      <c r="AM128" s="31" t="str">
        <f t="shared" si="32"/>
        <v>zij-instroomperiodiek</v>
      </c>
      <c r="AN128" s="31" t="str">
        <f t="shared" si="33"/>
        <v>55_zij-instroomperiodiek</v>
      </c>
      <c r="AO128" s="31">
        <v>20.3</v>
      </c>
      <c r="AP128" s="373"/>
      <c r="AQ128" s="31">
        <v>55</v>
      </c>
      <c r="AR128" s="31" t="s">
        <v>348</v>
      </c>
      <c r="AS128" s="31">
        <v>21</v>
      </c>
      <c r="AT128" s="31" t="str">
        <f t="shared" si="34"/>
        <v>zij-instroomperiodiek</v>
      </c>
      <c r="AU128" s="31" t="str">
        <f t="shared" si="35"/>
        <v>55_zij-instroomperiodiek</v>
      </c>
      <c r="AV128" s="31">
        <v>20.81</v>
      </c>
      <c r="AW128" s="336"/>
      <c r="AX128" s="31">
        <v>55</v>
      </c>
      <c r="AY128" s="31" t="s">
        <v>348</v>
      </c>
      <c r="AZ128" s="31">
        <v>21</v>
      </c>
      <c r="BA128" s="31" t="str">
        <f t="shared" si="36"/>
        <v>zij-instroomperiodiek</v>
      </c>
      <c r="BB128" s="31" t="str">
        <f t="shared" si="37"/>
        <v>55_zij-instroomperiodiek</v>
      </c>
      <c r="BC128" s="31">
        <v>21.33</v>
      </c>
      <c r="BD128" s="31"/>
      <c r="BE128" s="31">
        <v>55</v>
      </c>
      <c r="BF128" s="31" t="s">
        <v>348</v>
      </c>
      <c r="BG128" s="31">
        <v>21</v>
      </c>
      <c r="BH128" s="31" t="str">
        <f t="shared" si="42"/>
        <v>zij-instroomperiodiek</v>
      </c>
      <c r="BI128" s="31" t="str">
        <f t="shared" si="43"/>
        <v>55_zij-instroomperiodiek</v>
      </c>
      <c r="BJ128" s="31">
        <v>22.18</v>
      </c>
      <c r="BK128" s="31"/>
      <c r="BL128" s="31">
        <v>55</v>
      </c>
      <c r="BM128" s="31" t="s">
        <v>348</v>
      </c>
      <c r="BN128" s="31">
        <v>21</v>
      </c>
      <c r="BO128" s="31" t="s">
        <v>348</v>
      </c>
      <c r="BP128" s="31" t="s">
        <v>516</v>
      </c>
      <c r="BQ128" s="31">
        <v>22.96</v>
      </c>
      <c r="BR128" s="31"/>
      <c r="BS128" s="31">
        <v>55</v>
      </c>
      <c r="BT128" s="31" t="s">
        <v>348</v>
      </c>
      <c r="BU128" s="31">
        <v>21</v>
      </c>
      <c r="BV128" s="31" t="str">
        <f t="shared" si="38"/>
        <v>zij-instroomperiodiek</v>
      </c>
      <c r="BW128" s="31" t="str">
        <f t="shared" si="39"/>
        <v>55_zij-instroomperiodiek</v>
      </c>
      <c r="BX128" s="33">
        <f t="shared" si="44"/>
        <v>21.33</v>
      </c>
      <c r="BY128" s="33">
        <f t="shared" si="45"/>
        <v>22.18</v>
      </c>
      <c r="BZ128" s="33">
        <f t="shared" si="46"/>
        <v>22.96</v>
      </c>
      <c r="CA128" s="322">
        <f t="shared" si="47"/>
        <v>21.754999999999999</v>
      </c>
      <c r="CB128" s="50"/>
      <c r="CC128" s="4"/>
      <c r="CD128" s="4"/>
      <c r="CE128" s="33"/>
      <c r="CF128" s="55"/>
      <c r="CG128" s="16"/>
    </row>
    <row r="129" spans="1:85" ht="10.5" x14ac:dyDescent="0.15">
      <c r="A129" s="31">
        <v>55</v>
      </c>
      <c r="B129" s="31">
        <v>0</v>
      </c>
      <c r="C129" s="31">
        <v>23</v>
      </c>
      <c r="D129" s="31">
        <f t="shared" si="40"/>
        <v>0</v>
      </c>
      <c r="E129" s="31" t="str">
        <f t="shared" si="41"/>
        <v>55_0</v>
      </c>
      <c r="F129" s="36">
        <v>17.899999999999999</v>
      </c>
      <c r="G129" s="31"/>
      <c r="H129" s="31">
        <v>55</v>
      </c>
      <c r="I129" s="31">
        <v>1</v>
      </c>
      <c r="J129" s="31">
        <v>26</v>
      </c>
      <c r="K129" s="31">
        <f t="shared" si="24"/>
        <v>1</v>
      </c>
      <c r="L129" s="31" t="str">
        <f t="shared" si="25"/>
        <v>55_1</v>
      </c>
      <c r="M129" s="36">
        <v>19.93</v>
      </c>
      <c r="N129" s="15"/>
      <c r="O129" s="31">
        <v>55</v>
      </c>
      <c r="P129" s="31">
        <v>0</v>
      </c>
      <c r="Q129" s="31">
        <v>23</v>
      </c>
      <c r="R129" s="31">
        <f t="shared" si="48"/>
        <v>0</v>
      </c>
      <c r="S129" s="31" t="str">
        <f t="shared" si="49"/>
        <v>55_0</v>
      </c>
      <c r="T129" s="36">
        <v>19.09</v>
      </c>
      <c r="U129" s="15"/>
      <c r="V129" s="31">
        <v>55</v>
      </c>
      <c r="W129" s="31">
        <v>0</v>
      </c>
      <c r="X129" s="31">
        <v>23</v>
      </c>
      <c r="Y129" s="31">
        <f t="shared" si="28"/>
        <v>0</v>
      </c>
      <c r="Z129" s="31" t="str">
        <f t="shared" si="29"/>
        <v>55_0</v>
      </c>
      <c r="AA129" s="36">
        <v>19.71</v>
      </c>
      <c r="AB129" s="374"/>
      <c r="AC129" s="31">
        <v>55</v>
      </c>
      <c r="AD129" s="31">
        <v>0</v>
      </c>
      <c r="AE129" s="31">
        <v>23</v>
      </c>
      <c r="AF129" s="31">
        <f t="shared" si="30"/>
        <v>0</v>
      </c>
      <c r="AG129" s="31" t="str">
        <f t="shared" si="31"/>
        <v>55_0</v>
      </c>
      <c r="AH129" s="31">
        <v>20.3</v>
      </c>
      <c r="AI129" s="374"/>
      <c r="AJ129" s="31">
        <v>55</v>
      </c>
      <c r="AK129" s="31">
        <v>0</v>
      </c>
      <c r="AL129" s="31">
        <v>23</v>
      </c>
      <c r="AM129" s="31">
        <f t="shared" si="32"/>
        <v>0</v>
      </c>
      <c r="AN129" s="31" t="str">
        <f t="shared" si="33"/>
        <v>55_0</v>
      </c>
      <c r="AO129" s="31">
        <v>21.31</v>
      </c>
      <c r="AP129" s="373"/>
      <c r="AQ129" s="31">
        <v>55</v>
      </c>
      <c r="AR129" s="31">
        <v>0</v>
      </c>
      <c r="AS129" s="31">
        <v>23</v>
      </c>
      <c r="AT129" s="31">
        <f t="shared" si="34"/>
        <v>0</v>
      </c>
      <c r="AU129" s="31" t="str">
        <f t="shared" si="35"/>
        <v>55_0</v>
      </c>
      <c r="AV129" s="31">
        <v>21.85</v>
      </c>
      <c r="AW129" s="336"/>
      <c r="AX129" s="31">
        <v>55</v>
      </c>
      <c r="AY129" s="31">
        <v>0</v>
      </c>
      <c r="AZ129" s="31">
        <v>23</v>
      </c>
      <c r="BA129" s="31">
        <f t="shared" si="36"/>
        <v>0</v>
      </c>
      <c r="BB129" s="31" t="str">
        <f t="shared" si="37"/>
        <v>55_0</v>
      </c>
      <c r="BC129" s="31">
        <v>22.39</v>
      </c>
      <c r="BD129" s="31"/>
      <c r="BE129" s="31">
        <v>55</v>
      </c>
      <c r="BF129" s="31">
        <v>0</v>
      </c>
      <c r="BG129" s="31">
        <v>23</v>
      </c>
      <c r="BH129" s="31">
        <f t="shared" si="42"/>
        <v>0</v>
      </c>
      <c r="BI129" s="31" t="str">
        <f t="shared" si="43"/>
        <v>55_0</v>
      </c>
      <c r="BJ129" s="31">
        <v>23.29</v>
      </c>
      <c r="BK129" s="31"/>
      <c r="BL129" s="31">
        <v>55</v>
      </c>
      <c r="BM129" s="31">
        <v>0</v>
      </c>
      <c r="BN129" s="31">
        <v>23</v>
      </c>
      <c r="BO129" s="31">
        <v>0</v>
      </c>
      <c r="BP129" s="31" t="s">
        <v>517</v>
      </c>
      <c r="BQ129" s="31">
        <v>24.1</v>
      </c>
      <c r="BR129" s="31"/>
      <c r="BS129" s="31">
        <v>55</v>
      </c>
      <c r="BT129" s="31">
        <v>0</v>
      </c>
      <c r="BU129" s="31">
        <v>23</v>
      </c>
      <c r="BV129" s="31">
        <f t="shared" si="38"/>
        <v>0</v>
      </c>
      <c r="BW129" s="31" t="str">
        <f t="shared" si="39"/>
        <v>55_0</v>
      </c>
      <c r="BX129" s="33">
        <f t="shared" si="44"/>
        <v>22.39</v>
      </c>
      <c r="BY129" s="33">
        <f t="shared" si="45"/>
        <v>23.29</v>
      </c>
      <c r="BZ129" s="33">
        <f t="shared" si="46"/>
        <v>24.1</v>
      </c>
      <c r="CA129" s="322">
        <f t="shared" si="47"/>
        <v>22.84</v>
      </c>
      <c r="CB129" s="50"/>
      <c r="CC129" s="4"/>
      <c r="CD129" s="4"/>
      <c r="CE129" s="33"/>
      <c r="CF129" s="55"/>
      <c r="CG129" s="16"/>
    </row>
    <row r="130" spans="1:85" ht="10.5" x14ac:dyDescent="0.15">
      <c r="A130" s="31">
        <v>55</v>
      </c>
      <c r="B130" s="31">
        <v>1</v>
      </c>
      <c r="C130" s="31">
        <v>26</v>
      </c>
      <c r="D130" s="31">
        <f t="shared" si="40"/>
        <v>1</v>
      </c>
      <c r="E130" s="31" t="str">
        <f t="shared" si="41"/>
        <v>55_1</v>
      </c>
      <c r="F130" s="36">
        <v>19.25</v>
      </c>
      <c r="G130" s="31"/>
      <c r="H130" s="31">
        <v>55</v>
      </c>
      <c r="I130" s="31">
        <v>2</v>
      </c>
      <c r="J130" s="31">
        <v>28</v>
      </c>
      <c r="K130" s="31">
        <f t="shared" si="24"/>
        <v>2</v>
      </c>
      <c r="L130" s="31" t="str">
        <f t="shared" si="25"/>
        <v>55_2</v>
      </c>
      <c r="M130" s="36">
        <v>20.86</v>
      </c>
      <c r="N130" s="15"/>
      <c r="O130" s="31">
        <v>55</v>
      </c>
      <c r="P130" s="31">
        <v>1</v>
      </c>
      <c r="Q130" s="31">
        <v>26</v>
      </c>
      <c r="R130" s="31">
        <f t="shared" si="48"/>
        <v>1</v>
      </c>
      <c r="S130" s="31" t="str">
        <f t="shared" si="49"/>
        <v>55_1</v>
      </c>
      <c r="T130" s="36">
        <v>20.52</v>
      </c>
      <c r="U130" s="15"/>
      <c r="V130" s="31">
        <v>55</v>
      </c>
      <c r="W130" s="31">
        <v>1</v>
      </c>
      <c r="X130" s="31">
        <v>26</v>
      </c>
      <c r="Y130" s="31">
        <f t="shared" si="28"/>
        <v>1</v>
      </c>
      <c r="Z130" s="31" t="str">
        <f t="shared" si="29"/>
        <v>55_1</v>
      </c>
      <c r="AA130" s="36">
        <v>21.19</v>
      </c>
      <c r="AB130" s="374"/>
      <c r="AC130" s="31">
        <v>55</v>
      </c>
      <c r="AD130" s="31">
        <v>1</v>
      </c>
      <c r="AE130" s="31">
        <v>26</v>
      </c>
      <c r="AF130" s="31">
        <f t="shared" si="30"/>
        <v>1</v>
      </c>
      <c r="AG130" s="31" t="str">
        <f t="shared" si="31"/>
        <v>55_1</v>
      </c>
      <c r="AH130" s="31">
        <v>21.83</v>
      </c>
      <c r="AI130" s="374"/>
      <c r="AJ130" s="31">
        <v>55</v>
      </c>
      <c r="AK130" s="31">
        <v>1</v>
      </c>
      <c r="AL130" s="31">
        <v>26</v>
      </c>
      <c r="AM130" s="31">
        <f t="shared" si="32"/>
        <v>1</v>
      </c>
      <c r="AN130" s="31" t="str">
        <f t="shared" si="33"/>
        <v>55_1</v>
      </c>
      <c r="AO130" s="31">
        <v>22.92</v>
      </c>
      <c r="AP130" s="373"/>
      <c r="AQ130" s="31">
        <v>55</v>
      </c>
      <c r="AR130" s="31">
        <v>1</v>
      </c>
      <c r="AS130" s="31">
        <v>26</v>
      </c>
      <c r="AT130" s="31">
        <f t="shared" si="34"/>
        <v>1</v>
      </c>
      <c r="AU130" s="31" t="str">
        <f t="shared" si="35"/>
        <v>55_1</v>
      </c>
      <c r="AV130" s="31">
        <v>23.49</v>
      </c>
      <c r="AW130" s="336"/>
      <c r="AX130" s="31">
        <v>55</v>
      </c>
      <c r="AY130" s="31">
        <v>1</v>
      </c>
      <c r="AZ130" s="31">
        <v>26</v>
      </c>
      <c r="BA130" s="31">
        <f t="shared" si="36"/>
        <v>1</v>
      </c>
      <c r="BB130" s="31" t="str">
        <f t="shared" si="37"/>
        <v>55_1</v>
      </c>
      <c r="BC130" s="31">
        <v>24.08</v>
      </c>
      <c r="BD130" s="31"/>
      <c r="BE130" s="31">
        <v>55</v>
      </c>
      <c r="BF130" s="31">
        <v>1</v>
      </c>
      <c r="BG130" s="31">
        <v>26</v>
      </c>
      <c r="BH130" s="31">
        <f t="shared" si="42"/>
        <v>1</v>
      </c>
      <c r="BI130" s="31" t="str">
        <f t="shared" si="43"/>
        <v>55_1</v>
      </c>
      <c r="BJ130" s="31">
        <v>25.04</v>
      </c>
      <c r="BK130" s="31"/>
      <c r="BL130" s="31">
        <v>55</v>
      </c>
      <c r="BM130" s="31">
        <v>1</v>
      </c>
      <c r="BN130" s="31">
        <v>26</v>
      </c>
      <c r="BO130" s="31">
        <v>1</v>
      </c>
      <c r="BP130" s="31" t="s">
        <v>518</v>
      </c>
      <c r="BQ130" s="31">
        <v>25.92</v>
      </c>
      <c r="BR130" s="31"/>
      <c r="BS130" s="31">
        <v>55</v>
      </c>
      <c r="BT130" s="31">
        <v>1</v>
      </c>
      <c r="BU130" s="31">
        <v>26</v>
      </c>
      <c r="BV130" s="31">
        <f t="shared" si="38"/>
        <v>1</v>
      </c>
      <c r="BW130" s="31" t="str">
        <f t="shared" si="39"/>
        <v>55_1</v>
      </c>
      <c r="BX130" s="33">
        <f t="shared" si="44"/>
        <v>24.08</v>
      </c>
      <c r="BY130" s="33">
        <f t="shared" si="45"/>
        <v>25.04</v>
      </c>
      <c r="BZ130" s="33">
        <f t="shared" si="46"/>
        <v>25.92</v>
      </c>
      <c r="CA130" s="322">
        <f t="shared" si="47"/>
        <v>24.56</v>
      </c>
      <c r="CB130" s="50"/>
      <c r="CC130" s="4"/>
      <c r="CD130" s="4"/>
      <c r="CE130" s="33"/>
      <c r="CF130" s="55"/>
      <c r="CG130" s="16"/>
    </row>
    <row r="131" spans="1:85" ht="10.5" x14ac:dyDescent="0.15">
      <c r="A131" s="31">
        <v>55</v>
      </c>
      <c r="B131" s="31">
        <v>2</v>
      </c>
      <c r="C131" s="31">
        <v>28</v>
      </c>
      <c r="D131" s="31">
        <f t="shared" si="40"/>
        <v>2</v>
      </c>
      <c r="E131" s="31" t="str">
        <f t="shared" si="41"/>
        <v>55_2</v>
      </c>
      <c r="F131" s="36">
        <v>20.149999999999999</v>
      </c>
      <c r="G131" s="31"/>
      <c r="H131" s="31">
        <v>55</v>
      </c>
      <c r="I131" s="31">
        <v>3</v>
      </c>
      <c r="J131" s="31">
        <v>30</v>
      </c>
      <c r="K131" s="31">
        <f t="shared" si="24"/>
        <v>3</v>
      </c>
      <c r="L131" s="31" t="str">
        <f t="shared" si="25"/>
        <v>55_3</v>
      </c>
      <c r="M131" s="36">
        <v>21.83</v>
      </c>
      <c r="N131" s="15"/>
      <c r="O131" s="31">
        <v>55</v>
      </c>
      <c r="P131" s="31">
        <v>2</v>
      </c>
      <c r="Q131" s="31">
        <v>28</v>
      </c>
      <c r="R131" s="31">
        <f t="shared" si="48"/>
        <v>2</v>
      </c>
      <c r="S131" s="31" t="str">
        <f t="shared" si="49"/>
        <v>55_2</v>
      </c>
      <c r="T131" s="36">
        <v>21.48</v>
      </c>
      <c r="U131" s="15"/>
      <c r="V131" s="31">
        <v>55</v>
      </c>
      <c r="W131" s="31">
        <v>2</v>
      </c>
      <c r="X131" s="31">
        <v>28</v>
      </c>
      <c r="Y131" s="31">
        <f t="shared" si="28"/>
        <v>2</v>
      </c>
      <c r="Z131" s="31" t="str">
        <f t="shared" si="29"/>
        <v>55_2</v>
      </c>
      <c r="AA131" s="36">
        <v>22.18</v>
      </c>
      <c r="AB131" s="374"/>
      <c r="AC131" s="31">
        <v>55</v>
      </c>
      <c r="AD131" s="31">
        <v>2</v>
      </c>
      <c r="AE131" s="31">
        <v>28</v>
      </c>
      <c r="AF131" s="31">
        <f t="shared" si="30"/>
        <v>2</v>
      </c>
      <c r="AG131" s="31" t="str">
        <f t="shared" si="31"/>
        <v>55_2</v>
      </c>
      <c r="AH131" s="31">
        <v>22.85</v>
      </c>
      <c r="AI131" s="374"/>
      <c r="AJ131" s="31">
        <v>55</v>
      </c>
      <c r="AK131" s="31">
        <v>2</v>
      </c>
      <c r="AL131" s="31">
        <v>28</v>
      </c>
      <c r="AM131" s="31">
        <f t="shared" si="32"/>
        <v>2</v>
      </c>
      <c r="AN131" s="31" t="str">
        <f t="shared" si="33"/>
        <v>55_2</v>
      </c>
      <c r="AO131" s="31">
        <v>23.99</v>
      </c>
      <c r="AP131" s="373"/>
      <c r="AQ131" s="31">
        <v>55</v>
      </c>
      <c r="AR131" s="31">
        <v>2</v>
      </c>
      <c r="AS131" s="31">
        <v>28</v>
      </c>
      <c r="AT131" s="31">
        <f t="shared" si="34"/>
        <v>2</v>
      </c>
      <c r="AU131" s="31" t="str">
        <f t="shared" si="35"/>
        <v>55_2</v>
      </c>
      <c r="AV131" s="31">
        <v>24.59</v>
      </c>
      <c r="AW131" s="336"/>
      <c r="AX131" s="31">
        <v>55</v>
      </c>
      <c r="AY131" s="31">
        <v>2</v>
      </c>
      <c r="AZ131" s="31">
        <v>28</v>
      </c>
      <c r="BA131" s="31">
        <f t="shared" si="36"/>
        <v>2</v>
      </c>
      <c r="BB131" s="31" t="str">
        <f t="shared" si="37"/>
        <v>55_2</v>
      </c>
      <c r="BC131" s="31">
        <v>25.2</v>
      </c>
      <c r="BD131" s="31"/>
      <c r="BE131" s="31">
        <v>55</v>
      </c>
      <c r="BF131" s="31">
        <v>2</v>
      </c>
      <c r="BG131" s="31">
        <v>28</v>
      </c>
      <c r="BH131" s="31">
        <f t="shared" si="42"/>
        <v>2</v>
      </c>
      <c r="BI131" s="31" t="str">
        <f t="shared" si="43"/>
        <v>55_2</v>
      </c>
      <c r="BJ131" s="31">
        <v>26.21</v>
      </c>
      <c r="BK131" s="31"/>
      <c r="BL131" s="31">
        <v>55</v>
      </c>
      <c r="BM131" s="31">
        <v>2</v>
      </c>
      <c r="BN131" s="31">
        <v>28</v>
      </c>
      <c r="BO131" s="31">
        <v>2</v>
      </c>
      <c r="BP131" s="31" t="s">
        <v>519</v>
      </c>
      <c r="BQ131" s="31">
        <v>27.13</v>
      </c>
      <c r="BR131" s="31"/>
      <c r="BS131" s="31">
        <v>55</v>
      </c>
      <c r="BT131" s="31">
        <v>2</v>
      </c>
      <c r="BU131" s="31">
        <v>28</v>
      </c>
      <c r="BV131" s="31">
        <f t="shared" si="38"/>
        <v>2</v>
      </c>
      <c r="BW131" s="31" t="str">
        <f t="shared" si="39"/>
        <v>55_2</v>
      </c>
      <c r="BX131" s="33">
        <f t="shared" si="44"/>
        <v>25.2</v>
      </c>
      <c r="BY131" s="33">
        <f t="shared" si="45"/>
        <v>26.21</v>
      </c>
      <c r="BZ131" s="33">
        <f t="shared" si="46"/>
        <v>27.13</v>
      </c>
      <c r="CA131" s="322">
        <f t="shared" si="47"/>
        <v>25.704999999999998</v>
      </c>
      <c r="CB131" s="50"/>
      <c r="CC131" s="4"/>
      <c r="CD131" s="4"/>
      <c r="CE131" s="33"/>
      <c r="CF131" s="55"/>
      <c r="CG131" s="16"/>
    </row>
    <row r="132" spans="1:85" ht="10.5" x14ac:dyDescent="0.15">
      <c r="A132" s="31">
        <v>55</v>
      </c>
      <c r="B132" s="31">
        <v>3</v>
      </c>
      <c r="C132" s="31">
        <v>30</v>
      </c>
      <c r="D132" s="31">
        <f t="shared" si="40"/>
        <v>3</v>
      </c>
      <c r="E132" s="31" t="str">
        <f t="shared" si="41"/>
        <v>55_3</v>
      </c>
      <c r="F132" s="36">
        <v>21.09</v>
      </c>
      <c r="G132" s="31"/>
      <c r="H132" s="31">
        <v>55</v>
      </c>
      <c r="I132" s="31">
        <v>4</v>
      </c>
      <c r="J132" s="31">
        <v>32</v>
      </c>
      <c r="K132" s="31">
        <f t="shared" si="24"/>
        <v>4</v>
      </c>
      <c r="L132" s="31" t="str">
        <f t="shared" si="25"/>
        <v>55_4</v>
      </c>
      <c r="M132" s="36">
        <v>22.73</v>
      </c>
      <c r="N132" s="15"/>
      <c r="O132" s="31">
        <v>55</v>
      </c>
      <c r="P132" s="31">
        <v>3</v>
      </c>
      <c r="Q132" s="31">
        <v>30</v>
      </c>
      <c r="R132" s="31">
        <f t="shared" si="48"/>
        <v>3</v>
      </c>
      <c r="S132" s="31" t="str">
        <f t="shared" si="49"/>
        <v>55_3</v>
      </c>
      <c r="T132" s="36">
        <v>22.48</v>
      </c>
      <c r="U132" s="15"/>
      <c r="V132" s="31">
        <v>55</v>
      </c>
      <c r="W132" s="31">
        <v>3</v>
      </c>
      <c r="X132" s="31">
        <v>30</v>
      </c>
      <c r="Y132" s="31">
        <f t="shared" si="28"/>
        <v>3</v>
      </c>
      <c r="Z132" s="31" t="str">
        <f t="shared" si="29"/>
        <v>55_3</v>
      </c>
      <c r="AA132" s="36">
        <v>23.21</v>
      </c>
      <c r="AB132" s="374"/>
      <c r="AC132" s="31">
        <v>55</v>
      </c>
      <c r="AD132" s="31">
        <v>3</v>
      </c>
      <c r="AE132" s="31">
        <v>30</v>
      </c>
      <c r="AF132" s="31">
        <f t="shared" si="30"/>
        <v>3</v>
      </c>
      <c r="AG132" s="31" t="str">
        <f t="shared" si="31"/>
        <v>55_3</v>
      </c>
      <c r="AH132" s="31">
        <v>23.91</v>
      </c>
      <c r="AI132" s="374"/>
      <c r="AJ132" s="31">
        <v>55</v>
      </c>
      <c r="AK132" s="31">
        <v>3</v>
      </c>
      <c r="AL132" s="31">
        <v>30</v>
      </c>
      <c r="AM132" s="31">
        <f t="shared" si="32"/>
        <v>3</v>
      </c>
      <c r="AN132" s="31" t="str">
        <f t="shared" si="33"/>
        <v>55_3</v>
      </c>
      <c r="AO132" s="31">
        <v>25.1</v>
      </c>
      <c r="AP132" s="373"/>
      <c r="AQ132" s="31">
        <v>55</v>
      </c>
      <c r="AR132" s="31">
        <v>3</v>
      </c>
      <c r="AS132" s="31">
        <v>30</v>
      </c>
      <c r="AT132" s="31">
        <f t="shared" si="34"/>
        <v>3</v>
      </c>
      <c r="AU132" s="31" t="str">
        <f t="shared" si="35"/>
        <v>55_3</v>
      </c>
      <c r="AV132" s="31">
        <v>25.73</v>
      </c>
      <c r="AW132" s="336"/>
      <c r="AX132" s="31">
        <v>55</v>
      </c>
      <c r="AY132" s="31">
        <v>3</v>
      </c>
      <c r="AZ132" s="31">
        <v>30</v>
      </c>
      <c r="BA132" s="31">
        <f t="shared" si="36"/>
        <v>3</v>
      </c>
      <c r="BB132" s="31" t="str">
        <f t="shared" si="37"/>
        <v>55_3</v>
      </c>
      <c r="BC132" s="31">
        <v>26.37</v>
      </c>
      <c r="BD132" s="31"/>
      <c r="BE132" s="31">
        <v>55</v>
      </c>
      <c r="BF132" s="31">
        <v>3</v>
      </c>
      <c r="BG132" s="31">
        <v>30</v>
      </c>
      <c r="BH132" s="31">
        <f t="shared" si="42"/>
        <v>3</v>
      </c>
      <c r="BI132" s="31" t="str">
        <f t="shared" si="43"/>
        <v>55_3</v>
      </c>
      <c r="BJ132" s="31">
        <v>27.43</v>
      </c>
      <c r="BK132" s="31"/>
      <c r="BL132" s="31">
        <v>55</v>
      </c>
      <c r="BM132" s="31">
        <v>3</v>
      </c>
      <c r="BN132" s="31">
        <v>30</v>
      </c>
      <c r="BO132" s="31">
        <v>3</v>
      </c>
      <c r="BP132" s="31" t="s">
        <v>520</v>
      </c>
      <c r="BQ132" s="31">
        <v>28.39</v>
      </c>
      <c r="BR132" s="31"/>
      <c r="BS132" s="31">
        <v>55</v>
      </c>
      <c r="BT132" s="31">
        <v>3</v>
      </c>
      <c r="BU132" s="31">
        <v>30</v>
      </c>
      <c r="BV132" s="31">
        <f t="shared" si="38"/>
        <v>3</v>
      </c>
      <c r="BW132" s="31" t="str">
        <f t="shared" si="39"/>
        <v>55_3</v>
      </c>
      <c r="BX132" s="33">
        <f t="shared" si="44"/>
        <v>26.37</v>
      </c>
      <c r="BY132" s="33">
        <f t="shared" si="45"/>
        <v>27.43</v>
      </c>
      <c r="BZ132" s="33">
        <f t="shared" si="46"/>
        <v>28.39</v>
      </c>
      <c r="CA132" s="322">
        <f t="shared" si="47"/>
        <v>26.9</v>
      </c>
      <c r="CB132" s="50"/>
      <c r="CC132" s="4"/>
      <c r="CD132" s="4"/>
      <c r="CE132" s="33"/>
      <c r="CF132" s="55"/>
      <c r="CG132" s="16"/>
    </row>
    <row r="133" spans="1:85" ht="10.5" x14ac:dyDescent="0.15">
      <c r="A133" s="31">
        <v>55</v>
      </c>
      <c r="B133" s="31">
        <v>4</v>
      </c>
      <c r="C133" s="31">
        <v>32</v>
      </c>
      <c r="D133" s="31">
        <f t="shared" si="40"/>
        <v>4</v>
      </c>
      <c r="E133" s="31" t="str">
        <f t="shared" si="41"/>
        <v>55_4</v>
      </c>
      <c r="F133" s="36">
        <v>21.96</v>
      </c>
      <c r="G133" s="31"/>
      <c r="H133" s="31">
        <v>55</v>
      </c>
      <c r="I133" s="31">
        <v>5</v>
      </c>
      <c r="J133" s="31">
        <v>34</v>
      </c>
      <c r="K133" s="31">
        <f t="shared" si="24"/>
        <v>5</v>
      </c>
      <c r="L133" s="31" t="str">
        <f t="shared" si="25"/>
        <v>55_5</v>
      </c>
      <c r="M133" s="36">
        <v>23.69</v>
      </c>
      <c r="N133" s="15"/>
      <c r="O133" s="31">
        <v>55</v>
      </c>
      <c r="P133" s="31">
        <v>4</v>
      </c>
      <c r="Q133" s="31">
        <v>32</v>
      </c>
      <c r="R133" s="31">
        <f t="shared" si="48"/>
        <v>4</v>
      </c>
      <c r="S133" s="31" t="str">
        <f t="shared" si="49"/>
        <v>55_4</v>
      </c>
      <c r="T133" s="36">
        <v>23.41</v>
      </c>
      <c r="U133" s="15"/>
      <c r="V133" s="31">
        <v>55</v>
      </c>
      <c r="W133" s="31">
        <v>4</v>
      </c>
      <c r="X133" s="31">
        <v>32</v>
      </c>
      <c r="Y133" s="31">
        <f t="shared" si="28"/>
        <v>4</v>
      </c>
      <c r="Z133" s="31" t="str">
        <f t="shared" si="29"/>
        <v>55_4</v>
      </c>
      <c r="AA133" s="36">
        <v>24.18</v>
      </c>
      <c r="AB133" s="374"/>
      <c r="AC133" s="31">
        <v>55</v>
      </c>
      <c r="AD133" s="31">
        <v>4</v>
      </c>
      <c r="AE133" s="31">
        <v>32</v>
      </c>
      <c r="AF133" s="31">
        <f t="shared" si="30"/>
        <v>4</v>
      </c>
      <c r="AG133" s="31" t="str">
        <f t="shared" si="31"/>
        <v>55_4</v>
      </c>
      <c r="AH133" s="31">
        <v>24.9</v>
      </c>
      <c r="AI133" s="374"/>
      <c r="AJ133" s="31">
        <v>55</v>
      </c>
      <c r="AK133" s="31">
        <v>4</v>
      </c>
      <c r="AL133" s="31">
        <v>32</v>
      </c>
      <c r="AM133" s="31">
        <f t="shared" si="32"/>
        <v>4</v>
      </c>
      <c r="AN133" s="31" t="str">
        <f t="shared" si="33"/>
        <v>55_4</v>
      </c>
      <c r="AO133" s="31">
        <v>26.15</v>
      </c>
      <c r="AP133" s="373"/>
      <c r="AQ133" s="31">
        <v>55</v>
      </c>
      <c r="AR133" s="31">
        <v>4</v>
      </c>
      <c r="AS133" s="31">
        <v>32</v>
      </c>
      <c r="AT133" s="31">
        <f t="shared" si="34"/>
        <v>4</v>
      </c>
      <c r="AU133" s="31" t="str">
        <f t="shared" si="35"/>
        <v>55_4</v>
      </c>
      <c r="AV133" s="31">
        <v>26.8</v>
      </c>
      <c r="AW133" s="336"/>
      <c r="AX133" s="31">
        <v>55</v>
      </c>
      <c r="AY133" s="31">
        <v>4</v>
      </c>
      <c r="AZ133" s="31">
        <v>32</v>
      </c>
      <c r="BA133" s="31">
        <f t="shared" si="36"/>
        <v>4</v>
      </c>
      <c r="BB133" s="31" t="str">
        <f t="shared" si="37"/>
        <v>55_4</v>
      </c>
      <c r="BC133" s="31">
        <v>27.47</v>
      </c>
      <c r="BD133" s="31"/>
      <c r="BE133" s="31">
        <v>55</v>
      </c>
      <c r="BF133" s="31">
        <v>4</v>
      </c>
      <c r="BG133" s="31">
        <v>32</v>
      </c>
      <c r="BH133" s="31">
        <f t="shared" si="42"/>
        <v>4</v>
      </c>
      <c r="BI133" s="31" t="str">
        <f t="shared" si="43"/>
        <v>55_4</v>
      </c>
      <c r="BJ133" s="31">
        <v>28.57</v>
      </c>
      <c r="BK133" s="31"/>
      <c r="BL133" s="31">
        <v>55</v>
      </c>
      <c r="BM133" s="31">
        <v>4</v>
      </c>
      <c r="BN133" s="31">
        <v>32</v>
      </c>
      <c r="BO133" s="31">
        <v>4</v>
      </c>
      <c r="BP133" s="31" t="s">
        <v>521</v>
      </c>
      <c r="BQ133" s="31">
        <v>29.57</v>
      </c>
      <c r="BR133" s="31"/>
      <c r="BS133" s="31">
        <v>55</v>
      </c>
      <c r="BT133" s="31">
        <v>4</v>
      </c>
      <c r="BU133" s="31">
        <v>32</v>
      </c>
      <c r="BV133" s="31">
        <f t="shared" si="38"/>
        <v>4</v>
      </c>
      <c r="BW133" s="31" t="str">
        <f t="shared" si="39"/>
        <v>55_4</v>
      </c>
      <c r="BX133" s="33">
        <f t="shared" si="44"/>
        <v>27.47</v>
      </c>
      <c r="BY133" s="33">
        <f t="shared" si="45"/>
        <v>28.57</v>
      </c>
      <c r="BZ133" s="33">
        <f t="shared" si="46"/>
        <v>29.57</v>
      </c>
      <c r="CA133" s="322">
        <f t="shared" si="47"/>
        <v>28.02</v>
      </c>
      <c r="CB133" s="50"/>
      <c r="CC133" s="4"/>
      <c r="CD133" s="4"/>
      <c r="CE133" s="33"/>
      <c r="CF133" s="55"/>
      <c r="CG133" s="16"/>
    </row>
    <row r="134" spans="1:85" ht="10.5" x14ac:dyDescent="0.15">
      <c r="A134" s="31">
        <v>55</v>
      </c>
      <c r="B134" s="31">
        <v>5</v>
      </c>
      <c r="C134" s="31">
        <v>34</v>
      </c>
      <c r="D134" s="31">
        <f t="shared" si="40"/>
        <v>5</v>
      </c>
      <c r="E134" s="31" t="str">
        <f t="shared" si="41"/>
        <v>55_5</v>
      </c>
      <c r="F134" s="36">
        <v>22.89</v>
      </c>
      <c r="G134" s="31"/>
      <c r="H134" s="31">
        <v>55</v>
      </c>
      <c r="I134" s="31">
        <v>6</v>
      </c>
      <c r="J134" s="31">
        <v>35</v>
      </c>
      <c r="K134" s="31">
        <f t="shared" si="24"/>
        <v>6</v>
      </c>
      <c r="L134" s="31" t="str">
        <f t="shared" si="25"/>
        <v>55_6</v>
      </c>
      <c r="M134" s="36">
        <v>24.14</v>
      </c>
      <c r="N134" s="15"/>
      <c r="O134" s="31">
        <v>55</v>
      </c>
      <c r="P134" s="31">
        <v>5</v>
      </c>
      <c r="Q134" s="31">
        <v>34</v>
      </c>
      <c r="R134" s="31">
        <f t="shared" si="48"/>
        <v>5</v>
      </c>
      <c r="S134" s="31" t="str">
        <f t="shared" si="49"/>
        <v>55_5</v>
      </c>
      <c r="T134" s="36">
        <v>24.4</v>
      </c>
      <c r="U134" s="15"/>
      <c r="V134" s="31">
        <v>55</v>
      </c>
      <c r="W134" s="31">
        <v>5</v>
      </c>
      <c r="X134" s="31">
        <v>34</v>
      </c>
      <c r="Y134" s="31">
        <f t="shared" si="28"/>
        <v>5</v>
      </c>
      <c r="Z134" s="31" t="str">
        <f t="shared" si="29"/>
        <v>55_5</v>
      </c>
      <c r="AA134" s="36">
        <v>25.19</v>
      </c>
      <c r="AB134" s="374"/>
      <c r="AC134" s="31">
        <v>55</v>
      </c>
      <c r="AD134" s="31">
        <v>5</v>
      </c>
      <c r="AE134" s="31">
        <v>34</v>
      </c>
      <c r="AF134" s="31">
        <f t="shared" si="30"/>
        <v>5</v>
      </c>
      <c r="AG134" s="31" t="str">
        <f t="shared" si="31"/>
        <v>55_5</v>
      </c>
      <c r="AH134" s="31">
        <v>25.95</v>
      </c>
      <c r="AI134" s="374"/>
      <c r="AJ134" s="31">
        <v>55</v>
      </c>
      <c r="AK134" s="31">
        <v>5</v>
      </c>
      <c r="AL134" s="31">
        <v>34</v>
      </c>
      <c r="AM134" s="31">
        <f t="shared" si="32"/>
        <v>5</v>
      </c>
      <c r="AN134" s="31" t="str">
        <f t="shared" si="33"/>
        <v>55_5</v>
      </c>
      <c r="AO134" s="31">
        <v>27.25</v>
      </c>
      <c r="AP134" s="373"/>
      <c r="AQ134" s="31">
        <v>55</v>
      </c>
      <c r="AR134" s="31">
        <v>5</v>
      </c>
      <c r="AS134" s="31">
        <v>34</v>
      </c>
      <c r="AT134" s="31">
        <f t="shared" si="34"/>
        <v>5</v>
      </c>
      <c r="AU134" s="31" t="str">
        <f t="shared" si="35"/>
        <v>55_5</v>
      </c>
      <c r="AV134" s="31">
        <v>27.93</v>
      </c>
      <c r="AW134" s="336"/>
      <c r="AX134" s="31">
        <v>55</v>
      </c>
      <c r="AY134" s="31">
        <v>5</v>
      </c>
      <c r="AZ134" s="31">
        <v>34</v>
      </c>
      <c r="BA134" s="31">
        <f t="shared" si="36"/>
        <v>5</v>
      </c>
      <c r="BB134" s="31" t="str">
        <f t="shared" si="37"/>
        <v>55_5</v>
      </c>
      <c r="BC134" s="31">
        <v>28.63</v>
      </c>
      <c r="BD134" s="31"/>
      <c r="BE134" s="31">
        <v>55</v>
      </c>
      <c r="BF134" s="31">
        <v>5</v>
      </c>
      <c r="BG134" s="31">
        <v>34</v>
      </c>
      <c r="BH134" s="31">
        <f t="shared" si="42"/>
        <v>5</v>
      </c>
      <c r="BI134" s="31" t="str">
        <f t="shared" si="43"/>
        <v>55_5</v>
      </c>
      <c r="BJ134" s="31">
        <v>29.77</v>
      </c>
      <c r="BK134" s="31"/>
      <c r="BL134" s="31">
        <v>55</v>
      </c>
      <c r="BM134" s="31">
        <v>5</v>
      </c>
      <c r="BN134" s="31">
        <v>34</v>
      </c>
      <c r="BO134" s="31">
        <v>5</v>
      </c>
      <c r="BP134" s="31" t="s">
        <v>522</v>
      </c>
      <c r="BQ134" s="31">
        <v>30.81</v>
      </c>
      <c r="BR134" s="31"/>
      <c r="BS134" s="31">
        <v>55</v>
      </c>
      <c r="BT134" s="31">
        <v>5</v>
      </c>
      <c r="BU134" s="31">
        <v>34</v>
      </c>
      <c r="BV134" s="31">
        <f t="shared" si="38"/>
        <v>5</v>
      </c>
      <c r="BW134" s="31" t="str">
        <f t="shared" si="39"/>
        <v>55_5</v>
      </c>
      <c r="BX134" s="33">
        <f t="shared" si="44"/>
        <v>28.63</v>
      </c>
      <c r="BY134" s="33">
        <f t="shared" si="45"/>
        <v>29.77</v>
      </c>
      <c r="BZ134" s="33">
        <f t="shared" si="46"/>
        <v>30.81</v>
      </c>
      <c r="CA134" s="322">
        <f t="shared" si="47"/>
        <v>29.2</v>
      </c>
      <c r="CB134" s="50"/>
      <c r="CC134" s="4"/>
      <c r="CD134" s="4"/>
      <c r="CE134" s="33"/>
      <c r="CF134" s="55"/>
      <c r="CG134" s="16"/>
    </row>
    <row r="135" spans="1:85" ht="10.5" x14ac:dyDescent="0.15">
      <c r="A135" s="31">
        <v>55</v>
      </c>
      <c r="B135" s="31">
        <v>6</v>
      </c>
      <c r="C135" s="31">
        <v>35</v>
      </c>
      <c r="D135" s="31">
        <f t="shared" si="40"/>
        <v>6</v>
      </c>
      <c r="E135" s="31" t="str">
        <f t="shared" si="41"/>
        <v>55_6</v>
      </c>
      <c r="F135" s="36">
        <v>23.32</v>
      </c>
      <c r="G135" s="31"/>
      <c r="H135" s="31">
        <v>55</v>
      </c>
      <c r="I135" s="31">
        <v>7</v>
      </c>
      <c r="J135" s="31">
        <v>36</v>
      </c>
      <c r="K135" s="31">
        <f t="shared" si="24"/>
        <v>7</v>
      </c>
      <c r="L135" s="31" t="str">
        <f t="shared" si="25"/>
        <v>55_7</v>
      </c>
      <c r="M135" s="36">
        <v>24.58</v>
      </c>
      <c r="N135" s="15"/>
      <c r="O135" s="31">
        <v>55</v>
      </c>
      <c r="P135" s="31">
        <v>6</v>
      </c>
      <c r="Q135" s="31">
        <v>35</v>
      </c>
      <c r="R135" s="31">
        <f t="shared" si="48"/>
        <v>6</v>
      </c>
      <c r="S135" s="31" t="str">
        <f t="shared" si="49"/>
        <v>55_6</v>
      </c>
      <c r="T135" s="36">
        <v>24.86</v>
      </c>
      <c r="U135" s="15"/>
      <c r="V135" s="31">
        <v>55</v>
      </c>
      <c r="W135" s="31">
        <v>6</v>
      </c>
      <c r="X135" s="31">
        <v>35</v>
      </c>
      <c r="Y135" s="31">
        <f t="shared" si="28"/>
        <v>6</v>
      </c>
      <c r="Z135" s="31" t="str">
        <f t="shared" si="29"/>
        <v>55_6</v>
      </c>
      <c r="AA135" s="36">
        <v>25.67</v>
      </c>
      <c r="AB135" s="374"/>
      <c r="AC135" s="31">
        <v>55</v>
      </c>
      <c r="AD135" s="31">
        <v>6</v>
      </c>
      <c r="AE135" s="31">
        <v>35</v>
      </c>
      <c r="AF135" s="31">
        <f t="shared" si="30"/>
        <v>6</v>
      </c>
      <c r="AG135" s="31" t="str">
        <f t="shared" si="31"/>
        <v>55_6</v>
      </c>
      <c r="AH135" s="31">
        <v>26.44</v>
      </c>
      <c r="AI135" s="374"/>
      <c r="AJ135" s="31">
        <v>55</v>
      </c>
      <c r="AK135" s="31">
        <v>6</v>
      </c>
      <c r="AL135" s="31">
        <v>35</v>
      </c>
      <c r="AM135" s="31">
        <f t="shared" si="32"/>
        <v>6</v>
      </c>
      <c r="AN135" s="31" t="str">
        <f t="shared" si="33"/>
        <v>55_6</v>
      </c>
      <c r="AO135" s="31">
        <v>27.76</v>
      </c>
      <c r="AP135" s="373"/>
      <c r="AQ135" s="31">
        <v>55</v>
      </c>
      <c r="AR135" s="31">
        <v>6</v>
      </c>
      <c r="AS135" s="31">
        <v>35</v>
      </c>
      <c r="AT135" s="31">
        <f t="shared" si="34"/>
        <v>6</v>
      </c>
      <c r="AU135" s="31" t="str">
        <f t="shared" si="35"/>
        <v>55_6</v>
      </c>
      <c r="AV135" s="31">
        <v>28.45</v>
      </c>
      <c r="AW135" s="336"/>
      <c r="AX135" s="31">
        <v>55</v>
      </c>
      <c r="AY135" s="31">
        <v>6</v>
      </c>
      <c r="AZ135" s="31">
        <v>35</v>
      </c>
      <c r="BA135" s="31">
        <f t="shared" si="36"/>
        <v>6</v>
      </c>
      <c r="BB135" s="31" t="str">
        <f t="shared" si="37"/>
        <v>55_6</v>
      </c>
      <c r="BC135" s="31">
        <v>29.17</v>
      </c>
      <c r="BD135" s="31"/>
      <c r="BE135" s="31">
        <v>55</v>
      </c>
      <c r="BF135" s="31">
        <v>6</v>
      </c>
      <c r="BG135" s="31">
        <v>35</v>
      </c>
      <c r="BH135" s="31">
        <f t="shared" si="42"/>
        <v>6</v>
      </c>
      <c r="BI135" s="31" t="str">
        <f t="shared" si="43"/>
        <v>55_6</v>
      </c>
      <c r="BJ135" s="31">
        <v>30.33</v>
      </c>
      <c r="BK135" s="31"/>
      <c r="BL135" s="31">
        <v>55</v>
      </c>
      <c r="BM135" s="31">
        <v>6</v>
      </c>
      <c r="BN135" s="31">
        <v>35</v>
      </c>
      <c r="BO135" s="31">
        <v>6</v>
      </c>
      <c r="BP135" s="31" t="s">
        <v>523</v>
      </c>
      <c r="BQ135" s="31">
        <v>31.39</v>
      </c>
      <c r="BR135" s="31"/>
      <c r="BS135" s="31">
        <v>55</v>
      </c>
      <c r="BT135" s="31">
        <v>6</v>
      </c>
      <c r="BU135" s="31">
        <v>35</v>
      </c>
      <c r="BV135" s="31">
        <f t="shared" si="38"/>
        <v>6</v>
      </c>
      <c r="BW135" s="31" t="str">
        <f t="shared" si="39"/>
        <v>55_6</v>
      </c>
      <c r="BX135" s="33">
        <f t="shared" si="44"/>
        <v>29.17</v>
      </c>
      <c r="BY135" s="33">
        <f t="shared" si="45"/>
        <v>30.33</v>
      </c>
      <c r="BZ135" s="33">
        <f t="shared" si="46"/>
        <v>31.39</v>
      </c>
      <c r="CA135" s="322">
        <f t="shared" si="47"/>
        <v>29.75</v>
      </c>
      <c r="CB135" s="50"/>
      <c r="CC135" s="4"/>
      <c r="CD135" s="4"/>
      <c r="CE135" s="33"/>
      <c r="CF135" s="55"/>
      <c r="CG135" s="16"/>
    </row>
    <row r="136" spans="1:85" ht="10.5" x14ac:dyDescent="0.15">
      <c r="A136" s="31">
        <v>55</v>
      </c>
      <c r="B136" s="31">
        <v>7</v>
      </c>
      <c r="C136" s="31">
        <v>36</v>
      </c>
      <c r="D136" s="31">
        <f t="shared" si="40"/>
        <v>7</v>
      </c>
      <c r="E136" s="31" t="str">
        <f t="shared" si="41"/>
        <v>55_7</v>
      </c>
      <c r="F136" s="36">
        <v>23.75</v>
      </c>
      <c r="G136" s="31"/>
      <c r="H136" s="31">
        <v>55</v>
      </c>
      <c r="I136" s="31">
        <v>8</v>
      </c>
      <c r="J136" s="31">
        <v>37</v>
      </c>
      <c r="K136" s="31">
        <f t="shared" si="24"/>
        <v>8</v>
      </c>
      <c r="L136" s="31" t="str">
        <f t="shared" si="25"/>
        <v>55_8</v>
      </c>
      <c r="M136" s="36">
        <v>25.09</v>
      </c>
      <c r="N136" s="15"/>
      <c r="O136" s="31">
        <v>55</v>
      </c>
      <c r="P136" s="31">
        <v>7</v>
      </c>
      <c r="Q136" s="31">
        <v>36</v>
      </c>
      <c r="R136" s="31">
        <f t="shared" si="48"/>
        <v>7</v>
      </c>
      <c r="S136" s="31" t="str">
        <f t="shared" si="49"/>
        <v>55_7</v>
      </c>
      <c r="T136" s="36">
        <v>25.32</v>
      </c>
      <c r="U136" s="15"/>
      <c r="V136" s="31">
        <v>55</v>
      </c>
      <c r="W136" s="31">
        <v>7</v>
      </c>
      <c r="X136" s="31">
        <v>36</v>
      </c>
      <c r="Y136" s="31">
        <f t="shared" si="28"/>
        <v>7</v>
      </c>
      <c r="Z136" s="31" t="str">
        <f t="shared" si="29"/>
        <v>55_7</v>
      </c>
      <c r="AA136" s="36">
        <v>26.14</v>
      </c>
      <c r="AB136" s="374"/>
      <c r="AC136" s="31">
        <v>55</v>
      </c>
      <c r="AD136" s="31">
        <v>7</v>
      </c>
      <c r="AE136" s="31">
        <v>36</v>
      </c>
      <c r="AF136" s="31">
        <f t="shared" si="30"/>
        <v>7</v>
      </c>
      <c r="AG136" s="31" t="str">
        <f t="shared" si="31"/>
        <v>55_7</v>
      </c>
      <c r="AH136" s="31">
        <v>26.92</v>
      </c>
      <c r="AI136" s="374"/>
      <c r="AJ136" s="31">
        <v>55</v>
      </c>
      <c r="AK136" s="31">
        <v>7</v>
      </c>
      <c r="AL136" s="31">
        <v>36</v>
      </c>
      <c r="AM136" s="31">
        <f t="shared" si="32"/>
        <v>7</v>
      </c>
      <c r="AN136" s="31" t="str">
        <f t="shared" si="33"/>
        <v>55_7</v>
      </c>
      <c r="AO136" s="31">
        <v>28.27</v>
      </c>
      <c r="AP136" s="373"/>
      <c r="AQ136" s="31">
        <v>55</v>
      </c>
      <c r="AR136" s="31">
        <v>7</v>
      </c>
      <c r="AS136" s="31">
        <v>36</v>
      </c>
      <c r="AT136" s="31">
        <f t="shared" si="34"/>
        <v>7</v>
      </c>
      <c r="AU136" s="31" t="str">
        <f t="shared" si="35"/>
        <v>55_7</v>
      </c>
      <c r="AV136" s="31">
        <v>28.98</v>
      </c>
      <c r="AW136" s="336"/>
      <c r="AX136" s="31">
        <v>55</v>
      </c>
      <c r="AY136" s="31">
        <v>7</v>
      </c>
      <c r="AZ136" s="31">
        <v>36</v>
      </c>
      <c r="BA136" s="31">
        <f t="shared" si="36"/>
        <v>7</v>
      </c>
      <c r="BB136" s="31" t="str">
        <f t="shared" si="37"/>
        <v>55_7</v>
      </c>
      <c r="BC136" s="31">
        <v>29.7</v>
      </c>
      <c r="BD136" s="31"/>
      <c r="BE136" s="31">
        <v>55</v>
      </c>
      <c r="BF136" s="31">
        <v>7</v>
      </c>
      <c r="BG136" s="31">
        <v>36</v>
      </c>
      <c r="BH136" s="31">
        <f t="shared" si="42"/>
        <v>7</v>
      </c>
      <c r="BI136" s="31" t="str">
        <f t="shared" si="43"/>
        <v>55_7</v>
      </c>
      <c r="BJ136" s="31">
        <v>30.89</v>
      </c>
      <c r="BK136" s="31"/>
      <c r="BL136" s="31">
        <v>55</v>
      </c>
      <c r="BM136" s="31">
        <v>7</v>
      </c>
      <c r="BN136" s="31">
        <v>36</v>
      </c>
      <c r="BO136" s="31">
        <v>7</v>
      </c>
      <c r="BP136" s="31" t="s">
        <v>524</v>
      </c>
      <c r="BQ136" s="31">
        <v>31.97</v>
      </c>
      <c r="BR136" s="31"/>
      <c r="BS136" s="31">
        <v>55</v>
      </c>
      <c r="BT136" s="31">
        <v>7</v>
      </c>
      <c r="BU136" s="31">
        <v>36</v>
      </c>
      <c r="BV136" s="31">
        <f t="shared" si="38"/>
        <v>7</v>
      </c>
      <c r="BW136" s="31" t="str">
        <f t="shared" si="39"/>
        <v>55_7</v>
      </c>
      <c r="BX136" s="33">
        <f t="shared" si="44"/>
        <v>29.7</v>
      </c>
      <c r="BY136" s="33">
        <f t="shared" si="45"/>
        <v>30.89</v>
      </c>
      <c r="BZ136" s="33">
        <f t="shared" si="46"/>
        <v>31.97</v>
      </c>
      <c r="CA136" s="322">
        <f t="shared" si="47"/>
        <v>30.295000000000002</v>
      </c>
      <c r="CB136" s="50"/>
      <c r="CC136" s="4"/>
      <c r="CD136" s="4"/>
      <c r="CE136" s="33"/>
      <c r="CF136" s="55"/>
      <c r="CG136" s="16"/>
    </row>
    <row r="137" spans="1:85" ht="10.5" x14ac:dyDescent="0.15">
      <c r="A137" s="31">
        <v>55</v>
      </c>
      <c r="B137" s="31">
        <v>8</v>
      </c>
      <c r="C137" s="31">
        <v>37</v>
      </c>
      <c r="D137" s="31">
        <f t="shared" si="40"/>
        <v>8</v>
      </c>
      <c r="E137" s="31" t="str">
        <f t="shared" si="41"/>
        <v>55_8</v>
      </c>
      <c r="F137" s="36">
        <v>24.25</v>
      </c>
      <c r="G137" s="31"/>
      <c r="H137" s="31">
        <v>55</v>
      </c>
      <c r="I137" s="31">
        <v>9</v>
      </c>
      <c r="J137" s="31">
        <v>38</v>
      </c>
      <c r="K137" s="31">
        <f t="shared" si="24"/>
        <v>9</v>
      </c>
      <c r="L137" s="31" t="str">
        <f t="shared" si="25"/>
        <v>55_9</v>
      </c>
      <c r="M137" s="36">
        <v>25.62</v>
      </c>
      <c r="N137" s="15"/>
      <c r="O137" s="31">
        <v>55</v>
      </c>
      <c r="P137" s="31">
        <v>8</v>
      </c>
      <c r="Q137" s="31">
        <v>37</v>
      </c>
      <c r="R137" s="31">
        <f t="shared" si="48"/>
        <v>8</v>
      </c>
      <c r="S137" s="31" t="str">
        <f t="shared" si="49"/>
        <v>55_8</v>
      </c>
      <c r="T137" s="36">
        <v>25.85</v>
      </c>
      <c r="U137" s="15"/>
      <c r="V137" s="31">
        <v>55</v>
      </c>
      <c r="W137" s="31">
        <v>8</v>
      </c>
      <c r="X137" s="31">
        <v>37</v>
      </c>
      <c r="Y137" s="31">
        <f t="shared" si="28"/>
        <v>8</v>
      </c>
      <c r="Z137" s="31" t="str">
        <f t="shared" si="29"/>
        <v>55_8</v>
      </c>
      <c r="AA137" s="36">
        <v>26.69</v>
      </c>
      <c r="AB137" s="374"/>
      <c r="AC137" s="31">
        <v>55</v>
      </c>
      <c r="AD137" s="31">
        <v>8</v>
      </c>
      <c r="AE137" s="31">
        <v>37</v>
      </c>
      <c r="AF137" s="31">
        <f t="shared" si="30"/>
        <v>8</v>
      </c>
      <c r="AG137" s="31" t="str">
        <f t="shared" si="31"/>
        <v>55_8</v>
      </c>
      <c r="AH137" s="31">
        <v>27.49</v>
      </c>
      <c r="AI137" s="374"/>
      <c r="AJ137" s="31">
        <v>55</v>
      </c>
      <c r="AK137" s="31">
        <v>8</v>
      </c>
      <c r="AL137" s="31">
        <v>37</v>
      </c>
      <c r="AM137" s="31">
        <f t="shared" si="32"/>
        <v>8</v>
      </c>
      <c r="AN137" s="31" t="str">
        <f t="shared" si="33"/>
        <v>55_8</v>
      </c>
      <c r="AO137" s="31">
        <v>28.86</v>
      </c>
      <c r="AP137" s="373"/>
      <c r="AQ137" s="31">
        <v>55</v>
      </c>
      <c r="AR137" s="31">
        <v>8</v>
      </c>
      <c r="AS137" s="31">
        <v>37</v>
      </c>
      <c r="AT137" s="31">
        <f t="shared" si="34"/>
        <v>8</v>
      </c>
      <c r="AU137" s="31" t="str">
        <f t="shared" si="35"/>
        <v>55_8</v>
      </c>
      <c r="AV137" s="31">
        <v>29.58</v>
      </c>
      <c r="AW137" s="336"/>
      <c r="AX137" s="31">
        <v>55</v>
      </c>
      <c r="AY137" s="31">
        <v>8</v>
      </c>
      <c r="AZ137" s="31">
        <v>37</v>
      </c>
      <c r="BA137" s="31">
        <f t="shared" si="36"/>
        <v>8</v>
      </c>
      <c r="BB137" s="31" t="str">
        <f t="shared" si="37"/>
        <v>55_8</v>
      </c>
      <c r="BC137" s="31">
        <v>30.32</v>
      </c>
      <c r="BD137" s="31"/>
      <c r="BE137" s="31">
        <v>55</v>
      </c>
      <c r="BF137" s="31">
        <v>8</v>
      </c>
      <c r="BG137" s="31">
        <v>37</v>
      </c>
      <c r="BH137" s="31">
        <f t="shared" si="42"/>
        <v>8</v>
      </c>
      <c r="BI137" s="31" t="str">
        <f t="shared" si="43"/>
        <v>55_8</v>
      </c>
      <c r="BJ137" s="31">
        <v>31.54</v>
      </c>
      <c r="BK137" s="31"/>
      <c r="BL137" s="31">
        <v>55</v>
      </c>
      <c r="BM137" s="31">
        <v>8</v>
      </c>
      <c r="BN137" s="31">
        <v>37</v>
      </c>
      <c r="BO137" s="31">
        <v>8</v>
      </c>
      <c r="BP137" s="31" t="s">
        <v>525</v>
      </c>
      <c r="BQ137" s="31">
        <v>32.64</v>
      </c>
      <c r="BR137" s="31"/>
      <c r="BS137" s="31">
        <v>55</v>
      </c>
      <c r="BT137" s="31">
        <v>8</v>
      </c>
      <c r="BU137" s="31">
        <v>37</v>
      </c>
      <c r="BV137" s="31">
        <f t="shared" si="38"/>
        <v>8</v>
      </c>
      <c r="BW137" s="31" t="str">
        <f t="shared" si="39"/>
        <v>55_8</v>
      </c>
      <c r="BX137" s="33">
        <f t="shared" si="44"/>
        <v>30.32</v>
      </c>
      <c r="BY137" s="33">
        <f t="shared" si="45"/>
        <v>31.54</v>
      </c>
      <c r="BZ137" s="33">
        <f t="shared" si="46"/>
        <v>32.64</v>
      </c>
      <c r="CA137" s="322">
        <f t="shared" si="47"/>
        <v>30.93</v>
      </c>
      <c r="CB137" s="50"/>
      <c r="CC137" s="4"/>
      <c r="CD137" s="4"/>
      <c r="CE137" s="33"/>
      <c r="CF137" s="55"/>
      <c r="CG137" s="16"/>
    </row>
    <row r="138" spans="1:85" ht="10.5" x14ac:dyDescent="0.15">
      <c r="A138" s="31">
        <v>55</v>
      </c>
      <c r="B138" s="31">
        <v>9</v>
      </c>
      <c r="C138" s="31">
        <v>38</v>
      </c>
      <c r="D138" s="31">
        <f t="shared" si="40"/>
        <v>9</v>
      </c>
      <c r="E138" s="31" t="str">
        <f t="shared" si="41"/>
        <v>55_9</v>
      </c>
      <c r="F138" s="36">
        <v>24.75</v>
      </c>
      <c r="G138" s="31"/>
      <c r="H138" s="31">
        <v>55</v>
      </c>
      <c r="I138" s="31">
        <v>10</v>
      </c>
      <c r="J138" s="31">
        <v>39</v>
      </c>
      <c r="K138" s="31">
        <f t="shared" si="24"/>
        <v>10</v>
      </c>
      <c r="L138" s="31" t="str">
        <f t="shared" si="25"/>
        <v>55_10</v>
      </c>
      <c r="M138" s="36">
        <v>26.13</v>
      </c>
      <c r="N138" s="15"/>
      <c r="O138" s="31">
        <v>55</v>
      </c>
      <c r="P138" s="31">
        <v>9</v>
      </c>
      <c r="Q138" s="31">
        <v>38</v>
      </c>
      <c r="R138" s="31">
        <f t="shared" si="48"/>
        <v>9</v>
      </c>
      <c r="S138" s="31" t="str">
        <f t="shared" si="49"/>
        <v>55_9</v>
      </c>
      <c r="T138" s="36">
        <v>26.39</v>
      </c>
      <c r="U138" s="15"/>
      <c r="V138" s="31">
        <v>55</v>
      </c>
      <c r="W138" s="31">
        <v>9</v>
      </c>
      <c r="X138" s="31">
        <v>38</v>
      </c>
      <c r="Y138" s="31">
        <f t="shared" si="28"/>
        <v>9</v>
      </c>
      <c r="Z138" s="31" t="str">
        <f t="shared" si="29"/>
        <v>55_9</v>
      </c>
      <c r="AA138" s="36">
        <v>27.24</v>
      </c>
      <c r="AB138" s="374"/>
      <c r="AC138" s="31">
        <v>55</v>
      </c>
      <c r="AD138" s="31">
        <v>9</v>
      </c>
      <c r="AE138" s="31">
        <v>38</v>
      </c>
      <c r="AF138" s="31">
        <f t="shared" si="30"/>
        <v>9</v>
      </c>
      <c r="AG138" s="31" t="str">
        <f t="shared" si="31"/>
        <v>55_9</v>
      </c>
      <c r="AH138" s="31">
        <v>28.06</v>
      </c>
      <c r="AI138" s="374"/>
      <c r="AJ138" s="31">
        <v>55</v>
      </c>
      <c r="AK138" s="31">
        <v>9</v>
      </c>
      <c r="AL138" s="31">
        <v>38</v>
      </c>
      <c r="AM138" s="31">
        <f t="shared" si="32"/>
        <v>9</v>
      </c>
      <c r="AN138" s="31" t="str">
        <f t="shared" si="33"/>
        <v>55_9</v>
      </c>
      <c r="AO138" s="31">
        <v>29.46</v>
      </c>
      <c r="AP138" s="373"/>
      <c r="AQ138" s="31">
        <v>55</v>
      </c>
      <c r="AR138" s="31">
        <v>9</v>
      </c>
      <c r="AS138" s="31">
        <v>38</v>
      </c>
      <c r="AT138" s="31">
        <f t="shared" si="34"/>
        <v>9</v>
      </c>
      <c r="AU138" s="31" t="str">
        <f t="shared" si="35"/>
        <v>55_9</v>
      </c>
      <c r="AV138" s="31">
        <v>30.2</v>
      </c>
      <c r="AW138" s="336"/>
      <c r="AX138" s="31">
        <v>55</v>
      </c>
      <c r="AY138" s="31">
        <v>9</v>
      </c>
      <c r="AZ138" s="31">
        <v>38</v>
      </c>
      <c r="BA138" s="31">
        <f t="shared" si="36"/>
        <v>9</v>
      </c>
      <c r="BB138" s="31" t="str">
        <f t="shared" si="37"/>
        <v>55_9</v>
      </c>
      <c r="BC138" s="31">
        <v>30.96</v>
      </c>
      <c r="BD138" s="31"/>
      <c r="BE138" s="31">
        <v>55</v>
      </c>
      <c r="BF138" s="31">
        <v>9</v>
      </c>
      <c r="BG138" s="31">
        <v>38</v>
      </c>
      <c r="BH138" s="31">
        <f t="shared" si="42"/>
        <v>9</v>
      </c>
      <c r="BI138" s="31" t="str">
        <f t="shared" si="43"/>
        <v>55_9</v>
      </c>
      <c r="BJ138" s="31">
        <v>32.19</v>
      </c>
      <c r="BK138" s="31"/>
      <c r="BL138" s="31">
        <v>55</v>
      </c>
      <c r="BM138" s="31">
        <v>9</v>
      </c>
      <c r="BN138" s="31">
        <v>38</v>
      </c>
      <c r="BO138" s="31">
        <v>9</v>
      </c>
      <c r="BP138" s="31" t="s">
        <v>526</v>
      </c>
      <c r="BQ138" s="31">
        <v>33.32</v>
      </c>
      <c r="BR138" s="31"/>
      <c r="BS138" s="31">
        <v>55</v>
      </c>
      <c r="BT138" s="31">
        <v>9</v>
      </c>
      <c r="BU138" s="31">
        <v>38</v>
      </c>
      <c r="BV138" s="31">
        <f t="shared" si="38"/>
        <v>9</v>
      </c>
      <c r="BW138" s="31" t="str">
        <f t="shared" si="39"/>
        <v>55_9</v>
      </c>
      <c r="BX138" s="33">
        <f t="shared" si="44"/>
        <v>30.96</v>
      </c>
      <c r="BY138" s="33">
        <f t="shared" si="45"/>
        <v>32.19</v>
      </c>
      <c r="BZ138" s="33">
        <f t="shared" si="46"/>
        <v>33.32</v>
      </c>
      <c r="CA138" s="322">
        <f t="shared" si="47"/>
        <v>31.574999999999999</v>
      </c>
      <c r="CB138" s="50"/>
      <c r="CC138" s="4"/>
      <c r="CD138" s="4"/>
      <c r="CE138" s="33"/>
      <c r="CF138" s="55"/>
      <c r="CG138" s="16"/>
    </row>
    <row r="139" spans="1:85" ht="10.5" x14ac:dyDescent="0.15">
      <c r="A139" s="31">
        <v>55</v>
      </c>
      <c r="B139" s="31">
        <v>10</v>
      </c>
      <c r="C139" s="31">
        <v>39</v>
      </c>
      <c r="D139" s="31">
        <f t="shared" si="40"/>
        <v>10</v>
      </c>
      <c r="E139" s="31" t="str">
        <f t="shared" si="41"/>
        <v>55_10</v>
      </c>
      <c r="F139" s="36">
        <v>25.25</v>
      </c>
      <c r="G139" s="31"/>
      <c r="H139" s="31">
        <v>55</v>
      </c>
      <c r="I139" s="31">
        <v>11</v>
      </c>
      <c r="J139" s="31">
        <v>40</v>
      </c>
      <c r="K139" s="31">
        <f t="shared" si="24"/>
        <v>11</v>
      </c>
      <c r="L139" s="31" t="str">
        <f t="shared" si="25"/>
        <v>55_11</v>
      </c>
      <c r="M139" s="36">
        <v>26.59</v>
      </c>
      <c r="N139" s="15"/>
      <c r="O139" s="31">
        <v>55</v>
      </c>
      <c r="P139" s="31">
        <v>10</v>
      </c>
      <c r="Q139" s="31">
        <v>39</v>
      </c>
      <c r="R139" s="31">
        <f t="shared" si="48"/>
        <v>10</v>
      </c>
      <c r="S139" s="31" t="str">
        <f t="shared" si="49"/>
        <v>55_10</v>
      </c>
      <c r="T139" s="36">
        <v>26.92</v>
      </c>
      <c r="U139" s="15"/>
      <c r="V139" s="31">
        <v>55</v>
      </c>
      <c r="W139" s="31">
        <v>10</v>
      </c>
      <c r="X139" s="31">
        <v>39</v>
      </c>
      <c r="Y139" s="31">
        <f t="shared" si="28"/>
        <v>10</v>
      </c>
      <c r="Z139" s="31" t="str">
        <f t="shared" si="29"/>
        <v>55_10</v>
      </c>
      <c r="AA139" s="36">
        <v>27.79</v>
      </c>
      <c r="AB139" s="374"/>
      <c r="AC139" s="31">
        <v>55</v>
      </c>
      <c r="AD139" s="31">
        <v>10</v>
      </c>
      <c r="AE139" s="31">
        <v>39</v>
      </c>
      <c r="AF139" s="31">
        <f t="shared" si="30"/>
        <v>10</v>
      </c>
      <c r="AG139" s="31" t="str">
        <f t="shared" si="31"/>
        <v>55_10</v>
      </c>
      <c r="AH139" s="31">
        <v>28.62</v>
      </c>
      <c r="AI139" s="374"/>
      <c r="AJ139" s="31">
        <v>55</v>
      </c>
      <c r="AK139" s="31">
        <v>10</v>
      </c>
      <c r="AL139" s="31">
        <v>39</v>
      </c>
      <c r="AM139" s="31">
        <f t="shared" si="32"/>
        <v>10</v>
      </c>
      <c r="AN139" s="31" t="str">
        <f t="shared" si="33"/>
        <v>55_10</v>
      </c>
      <c r="AO139" s="31">
        <v>30.06</v>
      </c>
      <c r="AP139" s="373"/>
      <c r="AQ139" s="31">
        <v>55</v>
      </c>
      <c r="AR139" s="31">
        <v>10</v>
      </c>
      <c r="AS139" s="31">
        <v>39</v>
      </c>
      <c r="AT139" s="31">
        <f t="shared" si="34"/>
        <v>10</v>
      </c>
      <c r="AU139" s="31" t="str">
        <f t="shared" si="35"/>
        <v>55_10</v>
      </c>
      <c r="AV139" s="31">
        <v>30.81</v>
      </c>
      <c r="AW139" s="336"/>
      <c r="AX139" s="31">
        <v>55</v>
      </c>
      <c r="AY139" s="31">
        <v>10</v>
      </c>
      <c r="AZ139" s="31">
        <v>39</v>
      </c>
      <c r="BA139" s="31">
        <f t="shared" si="36"/>
        <v>10</v>
      </c>
      <c r="BB139" s="31" t="str">
        <f t="shared" si="37"/>
        <v>55_10</v>
      </c>
      <c r="BC139" s="31">
        <v>31.58</v>
      </c>
      <c r="BD139" s="31"/>
      <c r="BE139" s="31">
        <v>55</v>
      </c>
      <c r="BF139" s="31">
        <v>10</v>
      </c>
      <c r="BG139" s="31">
        <v>39</v>
      </c>
      <c r="BH139" s="31">
        <f t="shared" si="42"/>
        <v>10</v>
      </c>
      <c r="BI139" s="31" t="str">
        <f t="shared" si="43"/>
        <v>55_10</v>
      </c>
      <c r="BJ139" s="31">
        <v>32.840000000000003</v>
      </c>
      <c r="BK139" s="31"/>
      <c r="BL139" s="31">
        <v>55</v>
      </c>
      <c r="BM139" s="31">
        <v>10</v>
      </c>
      <c r="BN139" s="31">
        <v>39</v>
      </c>
      <c r="BO139" s="31">
        <v>10</v>
      </c>
      <c r="BP139" s="31" t="s">
        <v>527</v>
      </c>
      <c r="BQ139" s="31">
        <v>33.99</v>
      </c>
      <c r="BR139" s="31"/>
      <c r="BS139" s="31">
        <v>55</v>
      </c>
      <c r="BT139" s="31">
        <v>10</v>
      </c>
      <c r="BU139" s="31">
        <v>39</v>
      </c>
      <c r="BV139" s="31">
        <f t="shared" si="38"/>
        <v>10</v>
      </c>
      <c r="BW139" s="31" t="str">
        <f t="shared" si="39"/>
        <v>55_10</v>
      </c>
      <c r="BX139" s="33">
        <f t="shared" si="44"/>
        <v>31.58</v>
      </c>
      <c r="BY139" s="33">
        <f t="shared" si="45"/>
        <v>32.840000000000003</v>
      </c>
      <c r="BZ139" s="33">
        <f t="shared" si="46"/>
        <v>33.99</v>
      </c>
      <c r="CA139" s="322">
        <f t="shared" si="47"/>
        <v>32.21</v>
      </c>
      <c r="CB139" s="50"/>
      <c r="CC139" s="4"/>
      <c r="CD139" s="4"/>
      <c r="CE139" s="33"/>
      <c r="CF139" s="55"/>
      <c r="CG139" s="16"/>
    </row>
    <row r="140" spans="1:85" ht="10.5" x14ac:dyDescent="0.15">
      <c r="A140" s="31">
        <v>55</v>
      </c>
      <c r="B140" s="31">
        <v>11</v>
      </c>
      <c r="C140" s="31">
        <v>40</v>
      </c>
      <c r="D140" s="31">
        <f t="shared" si="40"/>
        <v>11</v>
      </c>
      <c r="E140" s="31" t="str">
        <f t="shared" si="41"/>
        <v>55_11</v>
      </c>
      <c r="F140" s="36">
        <v>25.69</v>
      </c>
      <c r="G140" s="31"/>
      <c r="H140" s="31">
        <v>60</v>
      </c>
      <c r="I140" s="31" t="s">
        <v>346</v>
      </c>
      <c r="J140" s="31">
        <v>27</v>
      </c>
      <c r="K140" s="31" t="str">
        <f t="shared" si="24"/>
        <v>Aanloopperiodiek_0</v>
      </c>
      <c r="L140" s="31" t="str">
        <f t="shared" si="25"/>
        <v>60_Aanloopperiodiek_0</v>
      </c>
      <c r="M140" s="36">
        <v>20.420000000000002</v>
      </c>
      <c r="N140" s="4"/>
      <c r="O140" s="31">
        <v>55</v>
      </c>
      <c r="P140" s="31">
        <v>11</v>
      </c>
      <c r="Q140" s="31">
        <v>40</v>
      </c>
      <c r="R140" s="31">
        <f t="shared" si="48"/>
        <v>11</v>
      </c>
      <c r="S140" s="31" t="str">
        <f t="shared" si="49"/>
        <v>55_11</v>
      </c>
      <c r="T140" s="36">
        <v>27.39</v>
      </c>
      <c r="U140" s="4"/>
      <c r="V140" s="31">
        <v>55</v>
      </c>
      <c r="W140" s="31">
        <v>11</v>
      </c>
      <c r="X140" s="31">
        <v>40</v>
      </c>
      <c r="Y140" s="31">
        <f t="shared" si="28"/>
        <v>11</v>
      </c>
      <c r="Z140" s="31" t="str">
        <f t="shared" si="29"/>
        <v>55_11</v>
      </c>
      <c r="AA140" s="36">
        <v>28.28</v>
      </c>
      <c r="AB140" s="374"/>
      <c r="AC140" s="31">
        <v>55</v>
      </c>
      <c r="AD140" s="31">
        <v>11</v>
      </c>
      <c r="AE140" s="31">
        <v>40</v>
      </c>
      <c r="AF140" s="31">
        <f t="shared" si="30"/>
        <v>11</v>
      </c>
      <c r="AG140" s="31" t="str">
        <f t="shared" si="31"/>
        <v>55_11</v>
      </c>
      <c r="AH140" s="31">
        <v>29.13</v>
      </c>
      <c r="AI140" s="374"/>
      <c r="AJ140" s="31">
        <v>55</v>
      </c>
      <c r="AK140" s="31">
        <v>11</v>
      </c>
      <c r="AL140" s="31">
        <v>40</v>
      </c>
      <c r="AM140" s="31">
        <f t="shared" si="32"/>
        <v>11</v>
      </c>
      <c r="AN140" s="31" t="str">
        <f t="shared" si="33"/>
        <v>55_11</v>
      </c>
      <c r="AO140" s="31">
        <v>30.59</v>
      </c>
      <c r="AP140" s="373"/>
      <c r="AQ140" s="31">
        <v>55</v>
      </c>
      <c r="AR140" s="31">
        <v>11</v>
      </c>
      <c r="AS140" s="31">
        <v>40</v>
      </c>
      <c r="AT140" s="31">
        <f t="shared" si="34"/>
        <v>11</v>
      </c>
      <c r="AU140" s="31" t="str">
        <f t="shared" si="35"/>
        <v>55_11</v>
      </c>
      <c r="AV140" s="31">
        <v>31.35</v>
      </c>
      <c r="AW140" s="336"/>
      <c r="AX140" s="31">
        <v>55</v>
      </c>
      <c r="AY140" s="31">
        <v>11</v>
      </c>
      <c r="AZ140" s="31">
        <v>40</v>
      </c>
      <c r="BA140" s="31">
        <f t="shared" si="36"/>
        <v>11</v>
      </c>
      <c r="BB140" s="31" t="str">
        <f t="shared" si="37"/>
        <v>55_11</v>
      </c>
      <c r="BC140" s="31">
        <v>32.14</v>
      </c>
      <c r="BD140" s="31"/>
      <c r="BE140" s="31">
        <v>55</v>
      </c>
      <c r="BF140" s="31">
        <v>11</v>
      </c>
      <c r="BG140" s="31">
        <v>40</v>
      </c>
      <c r="BH140" s="31">
        <f t="shared" si="42"/>
        <v>11</v>
      </c>
      <c r="BI140" s="31" t="str">
        <f t="shared" si="43"/>
        <v>55_11</v>
      </c>
      <c r="BJ140" s="31">
        <v>33.42</v>
      </c>
      <c r="BK140" s="31"/>
      <c r="BL140" s="31">
        <v>55</v>
      </c>
      <c r="BM140" s="31">
        <v>11</v>
      </c>
      <c r="BN140" s="31">
        <v>40</v>
      </c>
      <c r="BO140" s="31">
        <v>11</v>
      </c>
      <c r="BP140" s="31" t="s">
        <v>528</v>
      </c>
      <c r="BQ140" s="31">
        <v>34.590000000000003</v>
      </c>
      <c r="BR140" s="31"/>
      <c r="BS140" s="31">
        <v>55</v>
      </c>
      <c r="BT140" s="31">
        <v>11</v>
      </c>
      <c r="BU140" s="31">
        <v>40</v>
      </c>
      <c r="BV140" s="31">
        <f t="shared" si="38"/>
        <v>11</v>
      </c>
      <c r="BW140" s="31" t="str">
        <f t="shared" si="39"/>
        <v>55_11</v>
      </c>
      <c r="BX140" s="33">
        <f t="shared" si="44"/>
        <v>32.14</v>
      </c>
      <c r="BY140" s="33">
        <f t="shared" si="45"/>
        <v>33.42</v>
      </c>
      <c r="BZ140" s="33">
        <f t="shared" si="46"/>
        <v>34.590000000000003</v>
      </c>
      <c r="CA140" s="322">
        <f t="shared" si="47"/>
        <v>32.78</v>
      </c>
      <c r="CB140" s="4"/>
      <c r="CC140" s="4"/>
      <c r="CD140" s="4"/>
      <c r="CE140" s="4"/>
      <c r="CF140" s="5"/>
    </row>
    <row r="141" spans="1:85" ht="10.5" x14ac:dyDescent="0.15">
      <c r="A141" s="31">
        <v>60</v>
      </c>
      <c r="B141" s="31" t="s">
        <v>346</v>
      </c>
      <c r="C141" s="31">
        <v>27</v>
      </c>
      <c r="D141" s="31" t="str">
        <f t="shared" si="40"/>
        <v>Aanloopperiodiek_0</v>
      </c>
      <c r="E141" s="31" t="str">
        <f t="shared" si="41"/>
        <v>60_Aanloopperiodiek_0</v>
      </c>
      <c r="F141" s="36">
        <v>19.73</v>
      </c>
      <c r="G141" s="31"/>
      <c r="H141" s="31">
        <v>60</v>
      </c>
      <c r="I141" s="31" t="s">
        <v>347</v>
      </c>
      <c r="J141" s="31">
        <v>29</v>
      </c>
      <c r="K141" s="31" t="str">
        <f t="shared" si="24"/>
        <v>Aanloopperiodiek_1</v>
      </c>
      <c r="L141" s="31" t="str">
        <f t="shared" si="25"/>
        <v>60_Aanloopperiodiek_1</v>
      </c>
      <c r="M141" s="36">
        <v>21.35</v>
      </c>
      <c r="N141" s="4"/>
      <c r="O141" s="31">
        <v>60</v>
      </c>
      <c r="P141" s="31" t="s">
        <v>346</v>
      </c>
      <c r="Q141" s="31">
        <v>27</v>
      </c>
      <c r="R141" s="31" t="str">
        <f t="shared" si="48"/>
        <v>Aanloopperiodiek_0</v>
      </c>
      <c r="S141" s="31" t="str">
        <f t="shared" si="49"/>
        <v>60_Aanloopperiodiek_0</v>
      </c>
      <c r="T141" s="36">
        <v>21.04</v>
      </c>
      <c r="U141" s="4"/>
      <c r="V141" s="31">
        <v>60</v>
      </c>
      <c r="W141" s="31" t="s">
        <v>346</v>
      </c>
      <c r="X141" s="31">
        <v>27</v>
      </c>
      <c r="Y141" s="31" t="str">
        <f t="shared" si="28"/>
        <v>Aanloopperiodiek_0</v>
      </c>
      <c r="Z141" s="31" t="str">
        <f t="shared" si="29"/>
        <v>60_Aanloopperiodiek_0</v>
      </c>
      <c r="AA141" s="36">
        <v>21.72</v>
      </c>
      <c r="AB141" s="374"/>
      <c r="AC141" s="31">
        <v>60</v>
      </c>
      <c r="AD141" s="31" t="s">
        <v>346</v>
      </c>
      <c r="AE141" s="31">
        <v>27</v>
      </c>
      <c r="AF141" s="31" t="str">
        <f t="shared" si="30"/>
        <v>Aanloopperiodiek_0</v>
      </c>
      <c r="AG141" s="31" t="str">
        <f t="shared" si="31"/>
        <v>60_Aanloopperiodiek_0</v>
      </c>
      <c r="AH141" s="31">
        <v>22.37</v>
      </c>
      <c r="AI141" s="374"/>
      <c r="AJ141" s="31">
        <v>60</v>
      </c>
      <c r="AK141" s="31" t="s">
        <v>346</v>
      </c>
      <c r="AL141" s="31">
        <v>27</v>
      </c>
      <c r="AM141" s="31" t="str">
        <f t="shared" si="32"/>
        <v>Aanloopperiodiek_0</v>
      </c>
      <c r="AN141" s="31" t="str">
        <f t="shared" si="33"/>
        <v>60_Aanloopperiodiek_0</v>
      </c>
      <c r="AO141" s="31">
        <v>23.49</v>
      </c>
      <c r="AP141" s="373"/>
      <c r="AQ141" s="31">
        <v>60</v>
      </c>
      <c r="AR141" s="31" t="s">
        <v>346</v>
      </c>
      <c r="AS141" s="31">
        <v>27</v>
      </c>
      <c r="AT141" s="31" t="str">
        <f t="shared" si="34"/>
        <v>Aanloopperiodiek_0</v>
      </c>
      <c r="AU141" s="31" t="str">
        <f t="shared" si="35"/>
        <v>60_Aanloopperiodiek_0</v>
      </c>
      <c r="AV141" s="31">
        <v>24.08</v>
      </c>
      <c r="AW141" s="336"/>
      <c r="AX141" s="31">
        <v>60</v>
      </c>
      <c r="AY141" s="31" t="s">
        <v>346</v>
      </c>
      <c r="AZ141" s="31">
        <v>27</v>
      </c>
      <c r="BA141" s="31" t="str">
        <f t="shared" si="36"/>
        <v>Aanloopperiodiek_0</v>
      </c>
      <c r="BB141" s="31" t="str">
        <f t="shared" si="37"/>
        <v>60_Aanloopperiodiek_0</v>
      </c>
      <c r="BC141" s="31">
        <v>24.68</v>
      </c>
      <c r="BD141" s="31"/>
      <c r="BE141" s="31">
        <v>60</v>
      </c>
      <c r="BF141" s="31" t="s">
        <v>346</v>
      </c>
      <c r="BG141" s="31">
        <v>27</v>
      </c>
      <c r="BH141" s="31" t="str">
        <f t="shared" si="42"/>
        <v>Aanloopperiodiek_0</v>
      </c>
      <c r="BI141" s="31" t="str">
        <f t="shared" si="43"/>
        <v>60_Aanloopperiodiek_0</v>
      </c>
      <c r="BJ141" s="31">
        <v>25.67</v>
      </c>
      <c r="BK141" s="31"/>
      <c r="BL141" s="31">
        <v>60</v>
      </c>
      <c r="BM141" s="31" t="s">
        <v>346</v>
      </c>
      <c r="BN141" s="31">
        <v>27</v>
      </c>
      <c r="BO141" s="31" t="s">
        <v>346</v>
      </c>
      <c r="BP141" s="31" t="s">
        <v>529</v>
      </c>
      <c r="BQ141" s="31">
        <v>26.56</v>
      </c>
      <c r="BR141" s="31"/>
      <c r="BS141" s="31">
        <v>60</v>
      </c>
      <c r="BT141" s="31" t="s">
        <v>346</v>
      </c>
      <c r="BU141" s="31">
        <v>27</v>
      </c>
      <c r="BV141" s="31" t="str">
        <f t="shared" si="38"/>
        <v>Aanloopperiodiek_0</v>
      </c>
      <c r="BW141" s="31" t="str">
        <f t="shared" si="39"/>
        <v>60_Aanloopperiodiek_0</v>
      </c>
      <c r="BX141" s="33">
        <f t="shared" si="44"/>
        <v>24.68</v>
      </c>
      <c r="BY141" s="33">
        <f t="shared" si="45"/>
        <v>25.67</v>
      </c>
      <c r="BZ141" s="33">
        <f t="shared" si="46"/>
        <v>26.56</v>
      </c>
      <c r="CA141" s="322">
        <f t="shared" si="47"/>
        <v>25.175000000000001</v>
      </c>
      <c r="CB141" s="4"/>
      <c r="CC141" s="4"/>
      <c r="CD141" s="4"/>
      <c r="CE141" s="4"/>
      <c r="CF141" s="5"/>
    </row>
    <row r="142" spans="1:85" ht="10.5" x14ac:dyDescent="0.15">
      <c r="A142" s="31">
        <v>60</v>
      </c>
      <c r="B142" s="31" t="s">
        <v>347</v>
      </c>
      <c r="C142" s="31">
        <v>29</v>
      </c>
      <c r="D142" s="31" t="str">
        <f t="shared" si="40"/>
        <v>Aanloopperiodiek_1</v>
      </c>
      <c r="E142" s="31" t="str">
        <f t="shared" si="41"/>
        <v>60_Aanloopperiodiek_1</v>
      </c>
      <c r="F142" s="36">
        <v>20.62</v>
      </c>
      <c r="G142" s="31"/>
      <c r="H142" s="31">
        <v>60</v>
      </c>
      <c r="I142" s="31">
        <v>0</v>
      </c>
      <c r="J142" s="31">
        <v>32</v>
      </c>
      <c r="K142" s="31">
        <f t="shared" si="24"/>
        <v>0</v>
      </c>
      <c r="L142" s="31" t="str">
        <f t="shared" si="25"/>
        <v>60_0</v>
      </c>
      <c r="M142" s="36">
        <v>22.73</v>
      </c>
      <c r="N142" s="4"/>
      <c r="O142" s="31">
        <v>60</v>
      </c>
      <c r="P142" s="31" t="s">
        <v>347</v>
      </c>
      <c r="Q142" s="31">
        <v>29</v>
      </c>
      <c r="R142" s="31" t="str">
        <f t="shared" si="48"/>
        <v>Aanloopperiodiek_1</v>
      </c>
      <c r="S142" s="31" t="str">
        <f t="shared" si="49"/>
        <v>60_Aanloopperiodiek_1</v>
      </c>
      <c r="T142" s="36">
        <v>21.99</v>
      </c>
      <c r="U142" s="4"/>
      <c r="V142" s="31">
        <v>60</v>
      </c>
      <c r="W142" s="31" t="s">
        <v>347</v>
      </c>
      <c r="X142" s="31">
        <v>29</v>
      </c>
      <c r="Y142" s="31" t="str">
        <f t="shared" si="28"/>
        <v>Aanloopperiodiek_1</v>
      </c>
      <c r="Z142" s="31" t="str">
        <f t="shared" si="29"/>
        <v>60_Aanloopperiodiek_1</v>
      </c>
      <c r="AA142" s="36">
        <v>22.7</v>
      </c>
      <c r="AB142" s="374"/>
      <c r="AC142" s="31">
        <v>60</v>
      </c>
      <c r="AD142" s="31" t="s">
        <v>347</v>
      </c>
      <c r="AE142" s="31">
        <v>29</v>
      </c>
      <c r="AF142" s="31" t="str">
        <f t="shared" si="30"/>
        <v>Aanloopperiodiek_1</v>
      </c>
      <c r="AG142" s="31" t="str">
        <f t="shared" si="31"/>
        <v>60_Aanloopperiodiek_1</v>
      </c>
      <c r="AH142" s="31">
        <v>23.38</v>
      </c>
      <c r="AI142" s="374"/>
      <c r="AJ142" s="31">
        <v>60</v>
      </c>
      <c r="AK142" s="31" t="s">
        <v>347</v>
      </c>
      <c r="AL142" s="31">
        <v>29</v>
      </c>
      <c r="AM142" s="31" t="str">
        <f t="shared" si="32"/>
        <v>Aanloopperiodiek_1</v>
      </c>
      <c r="AN142" s="31" t="str">
        <f t="shared" si="33"/>
        <v>60_Aanloopperiodiek_1</v>
      </c>
      <c r="AO142" s="31">
        <v>24.55</v>
      </c>
      <c r="AP142" s="373"/>
      <c r="AQ142" s="31">
        <v>60</v>
      </c>
      <c r="AR142" s="31" t="s">
        <v>347</v>
      </c>
      <c r="AS142" s="31">
        <v>29</v>
      </c>
      <c r="AT142" s="31" t="str">
        <f t="shared" si="34"/>
        <v>Aanloopperiodiek_1</v>
      </c>
      <c r="AU142" s="31" t="str">
        <f t="shared" si="35"/>
        <v>60_Aanloopperiodiek_1</v>
      </c>
      <c r="AV142" s="31">
        <v>25.17</v>
      </c>
      <c r="AW142" s="336"/>
      <c r="AX142" s="31">
        <v>60</v>
      </c>
      <c r="AY142" s="31" t="s">
        <v>347</v>
      </c>
      <c r="AZ142" s="31">
        <v>29</v>
      </c>
      <c r="BA142" s="31" t="str">
        <f t="shared" si="36"/>
        <v>Aanloopperiodiek_1</v>
      </c>
      <c r="BB142" s="31" t="str">
        <f t="shared" si="37"/>
        <v>60_Aanloopperiodiek_1</v>
      </c>
      <c r="BC142" s="31">
        <v>25.79</v>
      </c>
      <c r="BD142" s="31"/>
      <c r="BE142" s="31">
        <v>60</v>
      </c>
      <c r="BF142" s="31" t="s">
        <v>347</v>
      </c>
      <c r="BG142" s="31">
        <v>29</v>
      </c>
      <c r="BH142" s="31" t="str">
        <f t="shared" si="42"/>
        <v>Aanloopperiodiek_1</v>
      </c>
      <c r="BI142" s="31" t="str">
        <f t="shared" si="43"/>
        <v>60_Aanloopperiodiek_1</v>
      </c>
      <c r="BJ142" s="31">
        <v>26.83</v>
      </c>
      <c r="BK142" s="31"/>
      <c r="BL142" s="31">
        <v>60</v>
      </c>
      <c r="BM142" s="31" t="s">
        <v>347</v>
      </c>
      <c r="BN142" s="31">
        <v>29</v>
      </c>
      <c r="BO142" s="31" t="s">
        <v>347</v>
      </c>
      <c r="BP142" s="31" t="s">
        <v>530</v>
      </c>
      <c r="BQ142" s="31">
        <v>27.76</v>
      </c>
      <c r="BR142" s="31"/>
      <c r="BS142" s="31">
        <v>60</v>
      </c>
      <c r="BT142" s="31" t="s">
        <v>347</v>
      </c>
      <c r="BU142" s="31">
        <v>29</v>
      </c>
      <c r="BV142" s="31" t="str">
        <f t="shared" si="38"/>
        <v>Aanloopperiodiek_1</v>
      </c>
      <c r="BW142" s="31" t="str">
        <f t="shared" si="39"/>
        <v>60_Aanloopperiodiek_1</v>
      </c>
      <c r="BX142" s="33">
        <f t="shared" si="44"/>
        <v>25.79</v>
      </c>
      <c r="BY142" s="33">
        <f t="shared" si="45"/>
        <v>26.83</v>
      </c>
      <c r="BZ142" s="33">
        <f t="shared" si="46"/>
        <v>27.76</v>
      </c>
      <c r="CA142" s="322">
        <f t="shared" si="47"/>
        <v>26.31</v>
      </c>
      <c r="CB142" s="4"/>
      <c r="CC142" s="4"/>
      <c r="CD142" s="4"/>
      <c r="CE142" s="4"/>
      <c r="CF142" s="5"/>
    </row>
    <row r="143" spans="1:85" ht="10.5" x14ac:dyDescent="0.15">
      <c r="A143" s="31">
        <v>60</v>
      </c>
      <c r="B143" s="31">
        <v>0</v>
      </c>
      <c r="C143" s="31">
        <v>32</v>
      </c>
      <c r="D143" s="31">
        <f t="shared" si="40"/>
        <v>0</v>
      </c>
      <c r="E143" s="31" t="str">
        <f t="shared" si="41"/>
        <v>60_0</v>
      </c>
      <c r="F143" s="36">
        <v>21.96</v>
      </c>
      <c r="G143" s="31"/>
      <c r="H143" s="31">
        <v>60</v>
      </c>
      <c r="I143" s="31">
        <v>1</v>
      </c>
      <c r="J143" s="31">
        <v>34</v>
      </c>
      <c r="K143" s="31">
        <f t="shared" si="24"/>
        <v>1</v>
      </c>
      <c r="L143" s="31" t="str">
        <f t="shared" si="25"/>
        <v>60_1</v>
      </c>
      <c r="M143" s="36">
        <v>23.69</v>
      </c>
      <c r="N143" s="4"/>
      <c r="O143" s="31">
        <v>60</v>
      </c>
      <c r="P143" s="31">
        <v>0</v>
      </c>
      <c r="Q143" s="31">
        <v>32</v>
      </c>
      <c r="R143" s="31">
        <f t="shared" si="48"/>
        <v>0</v>
      </c>
      <c r="S143" s="31" t="str">
        <f t="shared" si="49"/>
        <v>60_0</v>
      </c>
      <c r="T143" s="36">
        <v>23.41</v>
      </c>
      <c r="U143" s="4"/>
      <c r="V143" s="31">
        <v>60</v>
      </c>
      <c r="W143" s="31">
        <v>0</v>
      </c>
      <c r="X143" s="31">
        <v>32</v>
      </c>
      <c r="Y143" s="31">
        <f t="shared" si="28"/>
        <v>0</v>
      </c>
      <c r="Z143" s="31" t="str">
        <f t="shared" si="29"/>
        <v>60_0</v>
      </c>
      <c r="AA143" s="36">
        <v>24.18</v>
      </c>
      <c r="AB143" s="374"/>
      <c r="AC143" s="31">
        <v>60</v>
      </c>
      <c r="AD143" s="31">
        <v>0</v>
      </c>
      <c r="AE143" s="31">
        <v>32</v>
      </c>
      <c r="AF143" s="31">
        <f t="shared" si="30"/>
        <v>0</v>
      </c>
      <c r="AG143" s="31" t="str">
        <f t="shared" si="31"/>
        <v>60_0</v>
      </c>
      <c r="AH143" s="31">
        <v>24.9</v>
      </c>
      <c r="AI143" s="374"/>
      <c r="AJ143" s="31">
        <v>60</v>
      </c>
      <c r="AK143" s="31">
        <v>0</v>
      </c>
      <c r="AL143" s="31">
        <v>32</v>
      </c>
      <c r="AM143" s="31">
        <f t="shared" si="32"/>
        <v>0</v>
      </c>
      <c r="AN143" s="31" t="str">
        <f t="shared" si="33"/>
        <v>60_0</v>
      </c>
      <c r="AO143" s="31">
        <v>26.15</v>
      </c>
      <c r="AP143" s="373"/>
      <c r="AQ143" s="31">
        <v>60</v>
      </c>
      <c r="AR143" s="31">
        <v>0</v>
      </c>
      <c r="AS143" s="31">
        <v>32</v>
      </c>
      <c r="AT143" s="31">
        <f t="shared" si="34"/>
        <v>0</v>
      </c>
      <c r="AU143" s="31" t="str">
        <f t="shared" si="35"/>
        <v>60_0</v>
      </c>
      <c r="AV143" s="31">
        <v>26.8</v>
      </c>
      <c r="AW143" s="336"/>
      <c r="AX143" s="31">
        <v>60</v>
      </c>
      <c r="AY143" s="31">
        <v>0</v>
      </c>
      <c r="AZ143" s="31">
        <v>32</v>
      </c>
      <c r="BA143" s="31">
        <f t="shared" si="36"/>
        <v>0</v>
      </c>
      <c r="BB143" s="31" t="str">
        <f t="shared" si="37"/>
        <v>60_0</v>
      </c>
      <c r="BC143" s="31">
        <v>27.47</v>
      </c>
      <c r="BD143" s="31"/>
      <c r="BE143" s="31">
        <v>60</v>
      </c>
      <c r="BF143" s="31">
        <v>0</v>
      </c>
      <c r="BG143" s="31">
        <v>32</v>
      </c>
      <c r="BH143" s="31">
        <f t="shared" si="42"/>
        <v>0</v>
      </c>
      <c r="BI143" s="31" t="str">
        <f t="shared" si="43"/>
        <v>60_0</v>
      </c>
      <c r="BJ143" s="31">
        <v>28.57</v>
      </c>
      <c r="BK143" s="31"/>
      <c r="BL143" s="31">
        <v>60</v>
      </c>
      <c r="BM143" s="31">
        <v>0</v>
      </c>
      <c r="BN143" s="31">
        <v>32</v>
      </c>
      <c r="BO143" s="31">
        <v>0</v>
      </c>
      <c r="BP143" s="31" t="s">
        <v>531</v>
      </c>
      <c r="BQ143" s="31">
        <v>29.57</v>
      </c>
      <c r="BR143" s="31"/>
      <c r="BS143" s="31">
        <v>60</v>
      </c>
      <c r="BT143" s="31">
        <v>0</v>
      </c>
      <c r="BU143" s="31">
        <v>32</v>
      </c>
      <c r="BV143" s="31">
        <f t="shared" si="38"/>
        <v>0</v>
      </c>
      <c r="BW143" s="31" t="str">
        <f t="shared" si="39"/>
        <v>60_0</v>
      </c>
      <c r="BX143" s="33">
        <f t="shared" si="44"/>
        <v>27.47</v>
      </c>
      <c r="BY143" s="33">
        <f t="shared" si="45"/>
        <v>28.57</v>
      </c>
      <c r="BZ143" s="33">
        <f t="shared" si="46"/>
        <v>29.57</v>
      </c>
      <c r="CA143" s="322">
        <f t="shared" si="47"/>
        <v>28.02</v>
      </c>
      <c r="CB143" s="4"/>
      <c r="CC143" s="4"/>
      <c r="CD143" s="4"/>
      <c r="CE143" s="4"/>
      <c r="CF143" s="5"/>
    </row>
    <row r="144" spans="1:85" ht="10.5" x14ac:dyDescent="0.15">
      <c r="A144" s="31">
        <v>60</v>
      </c>
      <c r="B144" s="31">
        <v>1</v>
      </c>
      <c r="C144" s="31">
        <v>34</v>
      </c>
      <c r="D144" s="31">
        <f t="shared" si="40"/>
        <v>1</v>
      </c>
      <c r="E144" s="31" t="str">
        <f t="shared" si="41"/>
        <v>60_1</v>
      </c>
      <c r="F144" s="36">
        <v>22.89</v>
      </c>
      <c r="G144" s="31"/>
      <c r="H144" s="31">
        <v>60</v>
      </c>
      <c r="I144" s="31">
        <v>2</v>
      </c>
      <c r="J144" s="31">
        <v>36</v>
      </c>
      <c r="K144" s="31">
        <f t="shared" si="24"/>
        <v>2</v>
      </c>
      <c r="L144" s="31" t="str">
        <f t="shared" si="25"/>
        <v>60_2</v>
      </c>
      <c r="M144" s="36">
        <v>24.58</v>
      </c>
      <c r="N144" s="4"/>
      <c r="O144" s="31">
        <v>60</v>
      </c>
      <c r="P144" s="31">
        <v>1</v>
      </c>
      <c r="Q144" s="31">
        <v>34</v>
      </c>
      <c r="R144" s="31">
        <f t="shared" si="48"/>
        <v>1</v>
      </c>
      <c r="S144" s="31" t="str">
        <f t="shared" si="49"/>
        <v>60_1</v>
      </c>
      <c r="T144" s="36">
        <v>24.4</v>
      </c>
      <c r="U144" s="4"/>
      <c r="V144" s="31">
        <v>60</v>
      </c>
      <c r="W144" s="31">
        <v>1</v>
      </c>
      <c r="X144" s="31">
        <v>34</v>
      </c>
      <c r="Y144" s="31">
        <f t="shared" si="28"/>
        <v>1</v>
      </c>
      <c r="Z144" s="31" t="str">
        <f t="shared" si="29"/>
        <v>60_1</v>
      </c>
      <c r="AA144" s="36">
        <v>25.19</v>
      </c>
      <c r="AB144" s="374"/>
      <c r="AC144" s="31">
        <v>60</v>
      </c>
      <c r="AD144" s="31">
        <v>1</v>
      </c>
      <c r="AE144" s="31">
        <v>34</v>
      </c>
      <c r="AF144" s="31">
        <f t="shared" si="30"/>
        <v>1</v>
      </c>
      <c r="AG144" s="31" t="str">
        <f t="shared" si="31"/>
        <v>60_1</v>
      </c>
      <c r="AH144" s="31">
        <v>25.95</v>
      </c>
      <c r="AI144" s="374"/>
      <c r="AJ144" s="31">
        <v>60</v>
      </c>
      <c r="AK144" s="31">
        <v>1</v>
      </c>
      <c r="AL144" s="31">
        <v>34</v>
      </c>
      <c r="AM144" s="31">
        <f t="shared" si="32"/>
        <v>1</v>
      </c>
      <c r="AN144" s="31" t="str">
        <f t="shared" si="33"/>
        <v>60_1</v>
      </c>
      <c r="AO144" s="31">
        <v>27.25</v>
      </c>
      <c r="AP144" s="373"/>
      <c r="AQ144" s="31">
        <v>60</v>
      </c>
      <c r="AR144" s="31">
        <v>1</v>
      </c>
      <c r="AS144" s="31">
        <v>34</v>
      </c>
      <c r="AT144" s="31">
        <f t="shared" si="34"/>
        <v>1</v>
      </c>
      <c r="AU144" s="31" t="str">
        <f t="shared" si="35"/>
        <v>60_1</v>
      </c>
      <c r="AV144" s="31">
        <v>27.93</v>
      </c>
      <c r="AW144" s="336"/>
      <c r="AX144" s="31">
        <v>60</v>
      </c>
      <c r="AY144" s="31">
        <v>1</v>
      </c>
      <c r="AZ144" s="31">
        <v>34</v>
      </c>
      <c r="BA144" s="31">
        <f t="shared" si="36"/>
        <v>1</v>
      </c>
      <c r="BB144" s="31" t="str">
        <f t="shared" si="37"/>
        <v>60_1</v>
      </c>
      <c r="BC144" s="31">
        <v>28.63</v>
      </c>
      <c r="BD144" s="31"/>
      <c r="BE144" s="31">
        <v>60</v>
      </c>
      <c r="BF144" s="31">
        <v>1</v>
      </c>
      <c r="BG144" s="31">
        <v>34</v>
      </c>
      <c r="BH144" s="31">
        <f t="shared" si="42"/>
        <v>1</v>
      </c>
      <c r="BI144" s="31" t="str">
        <f t="shared" si="43"/>
        <v>60_1</v>
      </c>
      <c r="BJ144" s="31">
        <v>29.77</v>
      </c>
      <c r="BK144" s="31"/>
      <c r="BL144" s="31">
        <v>60</v>
      </c>
      <c r="BM144" s="31">
        <v>1</v>
      </c>
      <c r="BN144" s="31">
        <v>34</v>
      </c>
      <c r="BO144" s="31">
        <v>1</v>
      </c>
      <c r="BP144" s="31" t="s">
        <v>532</v>
      </c>
      <c r="BQ144" s="31">
        <v>30.81</v>
      </c>
      <c r="BR144" s="31"/>
      <c r="BS144" s="31">
        <v>60</v>
      </c>
      <c r="BT144" s="31">
        <v>1</v>
      </c>
      <c r="BU144" s="31">
        <v>34</v>
      </c>
      <c r="BV144" s="31">
        <f t="shared" si="38"/>
        <v>1</v>
      </c>
      <c r="BW144" s="31" t="str">
        <f t="shared" si="39"/>
        <v>60_1</v>
      </c>
      <c r="BX144" s="33">
        <f t="shared" si="44"/>
        <v>28.63</v>
      </c>
      <c r="BY144" s="33">
        <f t="shared" si="45"/>
        <v>29.77</v>
      </c>
      <c r="BZ144" s="33">
        <f t="shared" si="46"/>
        <v>30.81</v>
      </c>
      <c r="CA144" s="322">
        <f t="shared" si="47"/>
        <v>29.2</v>
      </c>
      <c r="CB144" s="4"/>
      <c r="CC144" s="4"/>
      <c r="CD144" s="4"/>
      <c r="CE144" s="4"/>
      <c r="CF144" s="5"/>
    </row>
    <row r="145" spans="1:84" ht="10.5" x14ac:dyDescent="0.15">
      <c r="A145" s="31">
        <v>60</v>
      </c>
      <c r="B145" s="31">
        <v>2</v>
      </c>
      <c r="C145" s="31">
        <v>36</v>
      </c>
      <c r="D145" s="31">
        <f t="shared" si="40"/>
        <v>2</v>
      </c>
      <c r="E145" s="31" t="str">
        <f t="shared" si="41"/>
        <v>60_2</v>
      </c>
      <c r="F145" s="36">
        <v>23.75</v>
      </c>
      <c r="G145" s="31"/>
      <c r="H145" s="31">
        <v>60</v>
      </c>
      <c r="I145" s="31">
        <v>3</v>
      </c>
      <c r="J145" s="31">
        <v>38</v>
      </c>
      <c r="K145" s="31">
        <f t="shared" ref="K145:K208" si="50">I145</f>
        <v>3</v>
      </c>
      <c r="L145" s="31" t="str">
        <f t="shared" ref="L145:L208" si="51">H145&amp;"_"&amp;K145</f>
        <v>60_3</v>
      </c>
      <c r="M145" s="36">
        <v>25.62</v>
      </c>
      <c r="N145" s="4"/>
      <c r="O145" s="31">
        <v>60</v>
      </c>
      <c r="P145" s="31">
        <v>2</v>
      </c>
      <c r="Q145" s="31">
        <v>36</v>
      </c>
      <c r="R145" s="31">
        <f t="shared" si="48"/>
        <v>2</v>
      </c>
      <c r="S145" s="31" t="str">
        <f t="shared" si="49"/>
        <v>60_2</v>
      </c>
      <c r="T145" s="36">
        <v>25.32</v>
      </c>
      <c r="U145" s="4"/>
      <c r="V145" s="31">
        <v>60</v>
      </c>
      <c r="W145" s="31">
        <v>2</v>
      </c>
      <c r="X145" s="31">
        <v>36</v>
      </c>
      <c r="Y145" s="31">
        <f t="shared" si="28"/>
        <v>2</v>
      </c>
      <c r="Z145" s="31" t="str">
        <f t="shared" ref="Z145:Z208" si="52">V145&amp;"_"&amp;Y145</f>
        <v>60_2</v>
      </c>
      <c r="AA145" s="36">
        <v>26.14</v>
      </c>
      <c r="AB145" s="374"/>
      <c r="AC145" s="31">
        <v>60</v>
      </c>
      <c r="AD145" s="31">
        <v>2</v>
      </c>
      <c r="AE145" s="31">
        <v>36</v>
      </c>
      <c r="AF145" s="31">
        <f t="shared" si="30"/>
        <v>2</v>
      </c>
      <c r="AG145" s="31" t="str">
        <f t="shared" ref="AG145:AG208" si="53">AC145&amp;"_"&amp;AF145</f>
        <v>60_2</v>
      </c>
      <c r="AH145" s="31">
        <v>26.92</v>
      </c>
      <c r="AI145" s="374"/>
      <c r="AJ145" s="31">
        <v>60</v>
      </c>
      <c r="AK145" s="31">
        <v>2</v>
      </c>
      <c r="AL145" s="31">
        <v>36</v>
      </c>
      <c r="AM145" s="31">
        <f t="shared" si="32"/>
        <v>2</v>
      </c>
      <c r="AN145" s="31" t="str">
        <f t="shared" ref="AN145:AN208" si="54">AJ145&amp;"_"&amp;AM145</f>
        <v>60_2</v>
      </c>
      <c r="AO145" s="31">
        <v>28.27</v>
      </c>
      <c r="AP145" s="373"/>
      <c r="AQ145" s="31">
        <v>60</v>
      </c>
      <c r="AR145" s="31">
        <v>2</v>
      </c>
      <c r="AS145" s="31">
        <v>36</v>
      </c>
      <c r="AT145" s="31">
        <f t="shared" si="34"/>
        <v>2</v>
      </c>
      <c r="AU145" s="31" t="str">
        <f t="shared" ref="AU145:AU208" si="55">AQ145&amp;"_"&amp;AT145</f>
        <v>60_2</v>
      </c>
      <c r="AV145" s="31">
        <v>28.98</v>
      </c>
      <c r="AW145" s="336"/>
      <c r="AX145" s="31">
        <v>60</v>
      </c>
      <c r="AY145" s="31">
        <v>2</v>
      </c>
      <c r="AZ145" s="31">
        <v>36</v>
      </c>
      <c r="BA145" s="31">
        <f t="shared" si="36"/>
        <v>2</v>
      </c>
      <c r="BB145" s="31" t="str">
        <f t="shared" ref="BB145:BB208" si="56">AX145&amp;"_"&amp;BA145</f>
        <v>60_2</v>
      </c>
      <c r="BC145" s="31">
        <v>29.7</v>
      </c>
      <c r="BD145" s="31"/>
      <c r="BE145" s="31">
        <v>60</v>
      </c>
      <c r="BF145" s="31">
        <v>2</v>
      </c>
      <c r="BG145" s="31">
        <v>36</v>
      </c>
      <c r="BH145" s="31">
        <f t="shared" si="42"/>
        <v>2</v>
      </c>
      <c r="BI145" s="31" t="str">
        <f t="shared" si="43"/>
        <v>60_2</v>
      </c>
      <c r="BJ145" s="31">
        <v>30.89</v>
      </c>
      <c r="BK145" s="31"/>
      <c r="BL145" s="31">
        <v>60</v>
      </c>
      <c r="BM145" s="31">
        <v>2</v>
      </c>
      <c r="BN145" s="31">
        <v>36</v>
      </c>
      <c r="BO145" s="31">
        <v>2</v>
      </c>
      <c r="BP145" s="31" t="s">
        <v>533</v>
      </c>
      <c r="BQ145" s="31">
        <v>31.97</v>
      </c>
      <c r="BR145" s="31"/>
      <c r="BS145" s="31">
        <v>60</v>
      </c>
      <c r="BT145" s="31">
        <v>2</v>
      </c>
      <c r="BU145" s="31">
        <v>36</v>
      </c>
      <c r="BV145" s="31">
        <f t="shared" si="38"/>
        <v>2</v>
      </c>
      <c r="BW145" s="31" t="str">
        <f t="shared" ref="BW145:BW208" si="57">BS145&amp;"_"&amp;BV145</f>
        <v>60_2</v>
      </c>
      <c r="BX145" s="33">
        <f t="shared" si="44"/>
        <v>29.7</v>
      </c>
      <c r="BY145" s="33">
        <f t="shared" si="45"/>
        <v>30.89</v>
      </c>
      <c r="BZ145" s="33">
        <f t="shared" si="46"/>
        <v>31.97</v>
      </c>
      <c r="CA145" s="322">
        <f t="shared" si="47"/>
        <v>30.295000000000002</v>
      </c>
      <c r="CB145" s="4"/>
      <c r="CC145" s="4"/>
      <c r="CD145" s="4"/>
      <c r="CE145" s="4"/>
      <c r="CF145" s="5"/>
    </row>
    <row r="146" spans="1:84" ht="10.5" x14ac:dyDescent="0.15">
      <c r="A146" s="31">
        <v>60</v>
      </c>
      <c r="B146" s="31">
        <v>3</v>
      </c>
      <c r="C146" s="31">
        <v>38</v>
      </c>
      <c r="D146" s="31">
        <f t="shared" ref="D146:D209" si="58">B146</f>
        <v>3</v>
      </c>
      <c r="E146" s="31" t="str">
        <f t="shared" ref="E146:E209" si="59">A146&amp;"_"&amp;D146</f>
        <v>60_3</v>
      </c>
      <c r="F146" s="36">
        <v>24.75</v>
      </c>
      <c r="G146" s="31"/>
      <c r="H146" s="31">
        <v>60</v>
      </c>
      <c r="I146" s="31">
        <v>4</v>
      </c>
      <c r="J146" s="31">
        <v>40</v>
      </c>
      <c r="K146" s="31">
        <f t="shared" si="50"/>
        <v>4</v>
      </c>
      <c r="L146" s="31" t="str">
        <f t="shared" si="51"/>
        <v>60_4</v>
      </c>
      <c r="M146" s="36">
        <v>26.59</v>
      </c>
      <c r="N146" s="4"/>
      <c r="O146" s="31">
        <v>60</v>
      </c>
      <c r="P146" s="31">
        <v>3</v>
      </c>
      <c r="Q146" s="31">
        <v>38</v>
      </c>
      <c r="R146" s="31">
        <f t="shared" si="48"/>
        <v>3</v>
      </c>
      <c r="S146" s="31" t="str">
        <f t="shared" si="49"/>
        <v>60_3</v>
      </c>
      <c r="T146" s="36">
        <v>26.39</v>
      </c>
      <c r="U146" s="4"/>
      <c r="V146" s="31">
        <v>60</v>
      </c>
      <c r="W146" s="31">
        <v>3</v>
      </c>
      <c r="X146" s="31">
        <v>38</v>
      </c>
      <c r="Y146" s="31">
        <f t="shared" ref="Y146:Y209" si="60">W146</f>
        <v>3</v>
      </c>
      <c r="Z146" s="31" t="str">
        <f t="shared" si="52"/>
        <v>60_3</v>
      </c>
      <c r="AA146" s="36">
        <v>27.24</v>
      </c>
      <c r="AB146" s="374"/>
      <c r="AC146" s="31">
        <v>60</v>
      </c>
      <c r="AD146" s="31">
        <v>3</v>
      </c>
      <c r="AE146" s="31">
        <v>38</v>
      </c>
      <c r="AF146" s="31">
        <f t="shared" ref="AF146:AF209" si="61">AD146</f>
        <v>3</v>
      </c>
      <c r="AG146" s="31" t="str">
        <f t="shared" si="53"/>
        <v>60_3</v>
      </c>
      <c r="AH146" s="31">
        <v>28.06</v>
      </c>
      <c r="AI146" s="374"/>
      <c r="AJ146" s="31">
        <v>60</v>
      </c>
      <c r="AK146" s="31">
        <v>3</v>
      </c>
      <c r="AL146" s="31">
        <v>38</v>
      </c>
      <c r="AM146" s="31">
        <f t="shared" ref="AM146:AM209" si="62">AK146</f>
        <v>3</v>
      </c>
      <c r="AN146" s="31" t="str">
        <f t="shared" si="54"/>
        <v>60_3</v>
      </c>
      <c r="AO146" s="31">
        <v>29.46</v>
      </c>
      <c r="AP146" s="373"/>
      <c r="AQ146" s="31">
        <v>60</v>
      </c>
      <c r="AR146" s="31">
        <v>3</v>
      </c>
      <c r="AS146" s="31">
        <v>38</v>
      </c>
      <c r="AT146" s="31">
        <f t="shared" ref="AT146:AT209" si="63">AR146</f>
        <v>3</v>
      </c>
      <c r="AU146" s="31" t="str">
        <f t="shared" si="55"/>
        <v>60_3</v>
      </c>
      <c r="AV146" s="31">
        <v>30.2</v>
      </c>
      <c r="AW146" s="336"/>
      <c r="AX146" s="31">
        <v>60</v>
      </c>
      <c r="AY146" s="31">
        <v>3</v>
      </c>
      <c r="AZ146" s="31">
        <v>38</v>
      </c>
      <c r="BA146" s="31">
        <f t="shared" ref="BA146:BA209" si="64">AY146</f>
        <v>3</v>
      </c>
      <c r="BB146" s="31" t="str">
        <f t="shared" si="56"/>
        <v>60_3</v>
      </c>
      <c r="BC146" s="31">
        <v>30.96</v>
      </c>
      <c r="BD146" s="31"/>
      <c r="BE146" s="31">
        <v>60</v>
      </c>
      <c r="BF146" s="31">
        <v>3</v>
      </c>
      <c r="BG146" s="31">
        <v>38</v>
      </c>
      <c r="BH146" s="31">
        <f t="shared" ref="BH146:BH209" si="65">BF146</f>
        <v>3</v>
      </c>
      <c r="BI146" s="31" t="str">
        <f t="shared" ref="BI146:BI209" si="66">BE146&amp;"_"&amp;BH146</f>
        <v>60_3</v>
      </c>
      <c r="BJ146" s="31">
        <v>32.19</v>
      </c>
      <c r="BK146" s="31"/>
      <c r="BL146" s="31">
        <v>60</v>
      </c>
      <c r="BM146" s="31">
        <v>3</v>
      </c>
      <c r="BN146" s="31">
        <v>38</v>
      </c>
      <c r="BO146" s="31">
        <v>3</v>
      </c>
      <c r="BP146" s="31" t="s">
        <v>534</v>
      </c>
      <c r="BQ146" s="31">
        <v>33.32</v>
      </c>
      <c r="BR146" s="31"/>
      <c r="BS146" s="31">
        <v>60</v>
      </c>
      <c r="BT146" s="31">
        <v>3</v>
      </c>
      <c r="BU146" s="31">
        <v>38</v>
      </c>
      <c r="BV146" s="31">
        <f t="shared" ref="BV146:BV209" si="67">BT146</f>
        <v>3</v>
      </c>
      <c r="BW146" s="31" t="str">
        <f t="shared" si="57"/>
        <v>60_3</v>
      </c>
      <c r="BX146" s="33">
        <f t="shared" ref="BX146:BX209" si="68">INDEX($BC$17:$BC$237,MATCH(BW146,$BB$17:$BB$237,0))</f>
        <v>30.96</v>
      </c>
      <c r="BY146" s="33">
        <f t="shared" ref="BY146:BY209" si="69">INDEX($BJ$17:$BJ$237,MATCH(BW146,$BI$17:$BI$237,0))</f>
        <v>32.19</v>
      </c>
      <c r="BZ146" s="33">
        <f t="shared" ref="BZ146:BZ209" si="70">INDEX($BQ$17:$BQ$237,MATCH(BW146,$BP$17:$BP$237,0))</f>
        <v>33.32</v>
      </c>
      <c r="CA146" s="322">
        <f t="shared" ref="CA146:CA209" si="71">IFERROR($D$6*BX146+$D$7*BY146+$D$8*BZ146,"vervalt")</f>
        <v>31.574999999999999</v>
      </c>
      <c r="CB146" s="4"/>
      <c r="CC146" s="4"/>
      <c r="CD146" s="4"/>
      <c r="CE146" s="4"/>
      <c r="CF146" s="5"/>
    </row>
    <row r="147" spans="1:84" ht="10.5" x14ac:dyDescent="0.15">
      <c r="A147" s="31">
        <v>60</v>
      </c>
      <c r="B147" s="31">
        <v>4</v>
      </c>
      <c r="C147" s="31">
        <v>40</v>
      </c>
      <c r="D147" s="31">
        <f t="shared" si="58"/>
        <v>4</v>
      </c>
      <c r="E147" s="31" t="str">
        <f t="shared" si="59"/>
        <v>60_4</v>
      </c>
      <c r="F147" s="36">
        <v>25.69</v>
      </c>
      <c r="G147" s="31"/>
      <c r="H147" s="31">
        <v>60</v>
      </c>
      <c r="I147" s="31">
        <v>5</v>
      </c>
      <c r="J147" s="31">
        <v>42</v>
      </c>
      <c r="K147" s="31">
        <f t="shared" si="50"/>
        <v>5</v>
      </c>
      <c r="L147" s="31" t="str">
        <f t="shared" si="51"/>
        <v>60_5</v>
      </c>
      <c r="M147" s="36">
        <v>27.6</v>
      </c>
      <c r="N147" s="4"/>
      <c r="O147" s="31">
        <v>60</v>
      </c>
      <c r="P147" s="31">
        <v>4</v>
      </c>
      <c r="Q147" s="31">
        <v>40</v>
      </c>
      <c r="R147" s="31">
        <f t="shared" si="48"/>
        <v>4</v>
      </c>
      <c r="S147" s="31" t="str">
        <f t="shared" si="49"/>
        <v>60_4</v>
      </c>
      <c r="T147" s="36">
        <v>27.39</v>
      </c>
      <c r="U147" s="4"/>
      <c r="V147" s="31">
        <v>60</v>
      </c>
      <c r="W147" s="31">
        <v>4</v>
      </c>
      <c r="X147" s="31">
        <v>40</v>
      </c>
      <c r="Y147" s="31">
        <f t="shared" si="60"/>
        <v>4</v>
      </c>
      <c r="Z147" s="31" t="str">
        <f t="shared" si="52"/>
        <v>60_4</v>
      </c>
      <c r="AA147" s="36">
        <v>28.28</v>
      </c>
      <c r="AB147" s="374"/>
      <c r="AC147" s="31">
        <v>60</v>
      </c>
      <c r="AD147" s="31">
        <v>4</v>
      </c>
      <c r="AE147" s="31">
        <v>40</v>
      </c>
      <c r="AF147" s="31">
        <f t="shared" si="61"/>
        <v>4</v>
      </c>
      <c r="AG147" s="31" t="str">
        <f t="shared" si="53"/>
        <v>60_4</v>
      </c>
      <c r="AH147" s="31">
        <v>29.13</v>
      </c>
      <c r="AI147" s="374"/>
      <c r="AJ147" s="31">
        <v>60</v>
      </c>
      <c r="AK147" s="31">
        <v>4</v>
      </c>
      <c r="AL147" s="31">
        <v>40</v>
      </c>
      <c r="AM147" s="31">
        <f t="shared" si="62"/>
        <v>4</v>
      </c>
      <c r="AN147" s="31" t="str">
        <f t="shared" si="54"/>
        <v>60_4</v>
      </c>
      <c r="AO147" s="31">
        <v>30.59</v>
      </c>
      <c r="AP147" s="373"/>
      <c r="AQ147" s="31">
        <v>60</v>
      </c>
      <c r="AR147" s="31">
        <v>4</v>
      </c>
      <c r="AS147" s="31">
        <v>40</v>
      </c>
      <c r="AT147" s="31">
        <f t="shared" si="63"/>
        <v>4</v>
      </c>
      <c r="AU147" s="31" t="str">
        <f t="shared" si="55"/>
        <v>60_4</v>
      </c>
      <c r="AV147" s="31">
        <v>31.35</v>
      </c>
      <c r="AW147" s="336"/>
      <c r="AX147" s="31">
        <v>60</v>
      </c>
      <c r="AY147" s="31">
        <v>4</v>
      </c>
      <c r="AZ147" s="31">
        <v>40</v>
      </c>
      <c r="BA147" s="31">
        <f t="shared" si="64"/>
        <v>4</v>
      </c>
      <c r="BB147" s="31" t="str">
        <f t="shared" si="56"/>
        <v>60_4</v>
      </c>
      <c r="BC147" s="31">
        <v>32.14</v>
      </c>
      <c r="BD147" s="31"/>
      <c r="BE147" s="31">
        <v>60</v>
      </c>
      <c r="BF147" s="31">
        <v>4</v>
      </c>
      <c r="BG147" s="31">
        <v>40</v>
      </c>
      <c r="BH147" s="31">
        <f t="shared" si="65"/>
        <v>4</v>
      </c>
      <c r="BI147" s="31" t="str">
        <f t="shared" si="66"/>
        <v>60_4</v>
      </c>
      <c r="BJ147" s="31">
        <v>33.42</v>
      </c>
      <c r="BK147" s="31"/>
      <c r="BL147" s="31">
        <v>60</v>
      </c>
      <c r="BM147" s="31">
        <v>4</v>
      </c>
      <c r="BN147" s="31">
        <v>40</v>
      </c>
      <c r="BO147" s="31">
        <v>4</v>
      </c>
      <c r="BP147" s="31" t="s">
        <v>535</v>
      </c>
      <c r="BQ147" s="31">
        <v>34.590000000000003</v>
      </c>
      <c r="BR147" s="31"/>
      <c r="BS147" s="31">
        <v>60</v>
      </c>
      <c r="BT147" s="31">
        <v>4</v>
      </c>
      <c r="BU147" s="31">
        <v>40</v>
      </c>
      <c r="BV147" s="31">
        <f t="shared" si="67"/>
        <v>4</v>
      </c>
      <c r="BW147" s="31" t="str">
        <f t="shared" si="57"/>
        <v>60_4</v>
      </c>
      <c r="BX147" s="33">
        <f t="shared" si="68"/>
        <v>32.14</v>
      </c>
      <c r="BY147" s="33">
        <f t="shared" si="69"/>
        <v>33.42</v>
      </c>
      <c r="BZ147" s="33">
        <f t="shared" si="70"/>
        <v>34.590000000000003</v>
      </c>
      <c r="CA147" s="322">
        <f t="shared" si="71"/>
        <v>32.78</v>
      </c>
      <c r="CB147" s="4"/>
      <c r="CC147" s="4"/>
      <c r="CD147" s="4"/>
      <c r="CE147" s="4"/>
      <c r="CF147" s="5"/>
    </row>
    <row r="148" spans="1:84" ht="10.5" x14ac:dyDescent="0.15">
      <c r="A148" s="31">
        <v>60</v>
      </c>
      <c r="B148" s="31">
        <v>5</v>
      </c>
      <c r="C148" s="31">
        <v>42</v>
      </c>
      <c r="D148" s="31">
        <f t="shared" si="58"/>
        <v>5</v>
      </c>
      <c r="E148" s="31" t="str">
        <f t="shared" si="59"/>
        <v>60_5</v>
      </c>
      <c r="F148" s="36">
        <v>26.66</v>
      </c>
      <c r="G148" s="31"/>
      <c r="H148" s="31">
        <v>60</v>
      </c>
      <c r="I148" s="31">
        <v>6</v>
      </c>
      <c r="J148" s="31">
        <v>44</v>
      </c>
      <c r="K148" s="31">
        <f t="shared" si="50"/>
        <v>6</v>
      </c>
      <c r="L148" s="31" t="str">
        <f t="shared" si="51"/>
        <v>60_6</v>
      </c>
      <c r="M148" s="36">
        <v>28.56</v>
      </c>
      <c r="N148" s="4"/>
      <c r="O148" s="31">
        <v>60</v>
      </c>
      <c r="P148" s="31">
        <v>5</v>
      </c>
      <c r="Q148" s="31">
        <v>42</v>
      </c>
      <c r="R148" s="31">
        <f t="shared" si="48"/>
        <v>5</v>
      </c>
      <c r="S148" s="31" t="str">
        <f t="shared" si="49"/>
        <v>60_5</v>
      </c>
      <c r="T148" s="36">
        <v>28.42</v>
      </c>
      <c r="U148" s="4"/>
      <c r="V148" s="31">
        <v>60</v>
      </c>
      <c r="W148" s="31">
        <v>5</v>
      </c>
      <c r="X148" s="31">
        <v>42</v>
      </c>
      <c r="Y148" s="31">
        <f t="shared" si="60"/>
        <v>5</v>
      </c>
      <c r="Z148" s="31" t="str">
        <f t="shared" si="52"/>
        <v>60_5</v>
      </c>
      <c r="AA148" s="36">
        <v>29.35</v>
      </c>
      <c r="AB148" s="374"/>
      <c r="AC148" s="31">
        <v>60</v>
      </c>
      <c r="AD148" s="31">
        <v>5</v>
      </c>
      <c r="AE148" s="31">
        <v>42</v>
      </c>
      <c r="AF148" s="31">
        <f t="shared" si="61"/>
        <v>5</v>
      </c>
      <c r="AG148" s="31" t="str">
        <f t="shared" si="53"/>
        <v>60_5</v>
      </c>
      <c r="AH148" s="31">
        <v>30.23</v>
      </c>
      <c r="AI148" s="374"/>
      <c r="AJ148" s="31">
        <v>60</v>
      </c>
      <c r="AK148" s="31">
        <v>5</v>
      </c>
      <c r="AL148" s="31">
        <v>42</v>
      </c>
      <c r="AM148" s="31">
        <f t="shared" si="62"/>
        <v>5</v>
      </c>
      <c r="AN148" s="31" t="str">
        <f t="shared" si="54"/>
        <v>60_5</v>
      </c>
      <c r="AO148" s="31">
        <v>31.74</v>
      </c>
      <c r="AP148" s="373"/>
      <c r="AQ148" s="31">
        <v>60</v>
      </c>
      <c r="AR148" s="31">
        <v>5</v>
      </c>
      <c r="AS148" s="31">
        <v>42</v>
      </c>
      <c r="AT148" s="31">
        <f t="shared" si="63"/>
        <v>5</v>
      </c>
      <c r="AU148" s="31" t="str">
        <f t="shared" si="55"/>
        <v>60_5</v>
      </c>
      <c r="AV148" s="31">
        <v>32.53</v>
      </c>
      <c r="AW148" s="336"/>
      <c r="AX148" s="31">
        <v>60</v>
      </c>
      <c r="AY148" s="31">
        <v>5</v>
      </c>
      <c r="AZ148" s="31">
        <v>42</v>
      </c>
      <c r="BA148" s="31">
        <f t="shared" si="64"/>
        <v>5</v>
      </c>
      <c r="BB148" s="31" t="str">
        <f t="shared" si="56"/>
        <v>60_5</v>
      </c>
      <c r="BC148" s="31">
        <v>33.35</v>
      </c>
      <c r="BD148" s="31"/>
      <c r="BE148" s="31">
        <v>60</v>
      </c>
      <c r="BF148" s="31">
        <v>5</v>
      </c>
      <c r="BG148" s="31">
        <v>42</v>
      </c>
      <c r="BH148" s="31">
        <f t="shared" si="65"/>
        <v>5</v>
      </c>
      <c r="BI148" s="31" t="str">
        <f t="shared" si="66"/>
        <v>60_5</v>
      </c>
      <c r="BJ148" s="31">
        <v>34.68</v>
      </c>
      <c r="BK148" s="31"/>
      <c r="BL148" s="31">
        <v>60</v>
      </c>
      <c r="BM148" s="31">
        <v>5</v>
      </c>
      <c r="BN148" s="31">
        <v>42</v>
      </c>
      <c r="BO148" s="31">
        <v>5</v>
      </c>
      <c r="BP148" s="31" t="s">
        <v>536</v>
      </c>
      <c r="BQ148" s="31">
        <v>35.89</v>
      </c>
      <c r="BR148" s="31"/>
      <c r="BS148" s="31">
        <v>60</v>
      </c>
      <c r="BT148" s="31">
        <v>5</v>
      </c>
      <c r="BU148" s="31">
        <v>42</v>
      </c>
      <c r="BV148" s="31">
        <f t="shared" si="67"/>
        <v>5</v>
      </c>
      <c r="BW148" s="31" t="str">
        <f t="shared" si="57"/>
        <v>60_5</v>
      </c>
      <c r="BX148" s="33">
        <f t="shared" si="68"/>
        <v>33.35</v>
      </c>
      <c r="BY148" s="33">
        <f t="shared" si="69"/>
        <v>34.68</v>
      </c>
      <c r="BZ148" s="33">
        <f t="shared" si="70"/>
        <v>35.89</v>
      </c>
      <c r="CA148" s="322">
        <f t="shared" si="71"/>
        <v>34.015000000000001</v>
      </c>
      <c r="CB148" s="4"/>
      <c r="CC148" s="4"/>
      <c r="CD148" s="4"/>
      <c r="CE148" s="4"/>
      <c r="CF148" s="5"/>
    </row>
    <row r="149" spans="1:84" ht="10.5" x14ac:dyDescent="0.15">
      <c r="A149" s="31">
        <v>60</v>
      </c>
      <c r="B149" s="31">
        <v>6</v>
      </c>
      <c r="C149" s="31">
        <v>44</v>
      </c>
      <c r="D149" s="31">
        <f t="shared" si="58"/>
        <v>6</v>
      </c>
      <c r="E149" s="31" t="str">
        <f t="shared" si="59"/>
        <v>60_6</v>
      </c>
      <c r="F149" s="36">
        <v>27.6</v>
      </c>
      <c r="G149" s="31"/>
      <c r="H149" s="31">
        <v>60</v>
      </c>
      <c r="I149" s="31">
        <v>7</v>
      </c>
      <c r="J149" s="31">
        <v>45</v>
      </c>
      <c r="K149" s="31">
        <f t="shared" si="50"/>
        <v>7</v>
      </c>
      <c r="L149" s="31" t="str">
        <f t="shared" si="51"/>
        <v>60_7</v>
      </c>
      <c r="M149" s="36">
        <v>28.99</v>
      </c>
      <c r="N149" s="4"/>
      <c r="O149" s="31">
        <v>60</v>
      </c>
      <c r="P149" s="31">
        <v>6</v>
      </c>
      <c r="Q149" s="31">
        <v>44</v>
      </c>
      <c r="R149" s="31">
        <f t="shared" si="48"/>
        <v>6</v>
      </c>
      <c r="S149" s="31" t="str">
        <f t="shared" si="49"/>
        <v>60_6</v>
      </c>
      <c r="T149" s="36">
        <v>29.42</v>
      </c>
      <c r="U149" s="4"/>
      <c r="V149" s="31">
        <v>60</v>
      </c>
      <c r="W149" s="31">
        <v>6</v>
      </c>
      <c r="X149" s="31">
        <v>44</v>
      </c>
      <c r="Y149" s="31">
        <f t="shared" si="60"/>
        <v>6</v>
      </c>
      <c r="Z149" s="31" t="str">
        <f t="shared" si="52"/>
        <v>60_6</v>
      </c>
      <c r="AA149" s="36">
        <v>30.38</v>
      </c>
      <c r="AB149" s="374"/>
      <c r="AC149" s="31">
        <v>60</v>
      </c>
      <c r="AD149" s="31">
        <v>6</v>
      </c>
      <c r="AE149" s="31">
        <v>44</v>
      </c>
      <c r="AF149" s="31">
        <f t="shared" si="61"/>
        <v>6</v>
      </c>
      <c r="AG149" s="31" t="str">
        <f t="shared" si="53"/>
        <v>60_6</v>
      </c>
      <c r="AH149" s="31">
        <v>31.29</v>
      </c>
      <c r="AI149" s="374"/>
      <c r="AJ149" s="31">
        <v>60</v>
      </c>
      <c r="AK149" s="31">
        <v>6</v>
      </c>
      <c r="AL149" s="31">
        <v>44</v>
      </c>
      <c r="AM149" s="31">
        <f t="shared" si="62"/>
        <v>6</v>
      </c>
      <c r="AN149" s="31" t="str">
        <f t="shared" si="54"/>
        <v>60_6</v>
      </c>
      <c r="AO149" s="31">
        <v>32.85</v>
      </c>
      <c r="AP149" s="373"/>
      <c r="AQ149" s="31">
        <v>60</v>
      </c>
      <c r="AR149" s="31">
        <v>6</v>
      </c>
      <c r="AS149" s="31">
        <v>44</v>
      </c>
      <c r="AT149" s="31">
        <f t="shared" si="63"/>
        <v>6</v>
      </c>
      <c r="AU149" s="31" t="str">
        <f t="shared" si="55"/>
        <v>60_6</v>
      </c>
      <c r="AV149" s="31">
        <v>33.67</v>
      </c>
      <c r="AW149" s="336"/>
      <c r="AX149" s="31">
        <v>60</v>
      </c>
      <c r="AY149" s="31">
        <v>6</v>
      </c>
      <c r="AZ149" s="31">
        <v>44</v>
      </c>
      <c r="BA149" s="31">
        <f t="shared" si="64"/>
        <v>6</v>
      </c>
      <c r="BB149" s="31" t="str">
        <f t="shared" si="56"/>
        <v>60_6</v>
      </c>
      <c r="BC149" s="31">
        <v>34.520000000000003</v>
      </c>
      <c r="BD149" s="31"/>
      <c r="BE149" s="31">
        <v>60</v>
      </c>
      <c r="BF149" s="31">
        <v>6</v>
      </c>
      <c r="BG149" s="31">
        <v>44</v>
      </c>
      <c r="BH149" s="31">
        <f t="shared" si="65"/>
        <v>6</v>
      </c>
      <c r="BI149" s="31" t="str">
        <f t="shared" si="66"/>
        <v>60_6</v>
      </c>
      <c r="BJ149" s="31">
        <v>35.9</v>
      </c>
      <c r="BK149" s="31"/>
      <c r="BL149" s="31">
        <v>60</v>
      </c>
      <c r="BM149" s="31">
        <v>6</v>
      </c>
      <c r="BN149" s="31">
        <v>44</v>
      </c>
      <c r="BO149" s="31">
        <v>6</v>
      </c>
      <c r="BP149" s="31" t="s">
        <v>537</v>
      </c>
      <c r="BQ149" s="31">
        <v>37.15</v>
      </c>
      <c r="BR149" s="31"/>
      <c r="BS149" s="31">
        <v>60</v>
      </c>
      <c r="BT149" s="31">
        <v>6</v>
      </c>
      <c r="BU149" s="31">
        <v>44</v>
      </c>
      <c r="BV149" s="31">
        <f t="shared" si="67"/>
        <v>6</v>
      </c>
      <c r="BW149" s="31" t="str">
        <f t="shared" si="57"/>
        <v>60_6</v>
      </c>
      <c r="BX149" s="33">
        <f t="shared" si="68"/>
        <v>34.520000000000003</v>
      </c>
      <c r="BY149" s="33">
        <f t="shared" si="69"/>
        <v>35.9</v>
      </c>
      <c r="BZ149" s="33">
        <f t="shared" si="70"/>
        <v>37.15</v>
      </c>
      <c r="CA149" s="322">
        <f t="shared" si="71"/>
        <v>35.21</v>
      </c>
      <c r="CB149" s="4"/>
      <c r="CC149" s="4"/>
      <c r="CD149" s="4"/>
      <c r="CE149" s="4"/>
      <c r="CF149" s="5"/>
    </row>
    <row r="150" spans="1:84" ht="10.5" x14ac:dyDescent="0.15">
      <c r="A150" s="31">
        <v>60</v>
      </c>
      <c r="B150" s="31">
        <v>7</v>
      </c>
      <c r="C150" s="31">
        <v>45</v>
      </c>
      <c r="D150" s="31">
        <f t="shared" si="58"/>
        <v>7</v>
      </c>
      <c r="E150" s="31" t="str">
        <f t="shared" si="59"/>
        <v>60_7</v>
      </c>
      <c r="F150" s="36">
        <v>28.01</v>
      </c>
      <c r="G150" s="31"/>
      <c r="H150" s="31">
        <v>60</v>
      </c>
      <c r="I150" s="31">
        <v>8</v>
      </c>
      <c r="J150" s="31">
        <v>46</v>
      </c>
      <c r="K150" s="31">
        <f t="shared" si="50"/>
        <v>8</v>
      </c>
      <c r="L150" s="31" t="str">
        <f t="shared" si="51"/>
        <v>60_8</v>
      </c>
      <c r="M150" s="36">
        <v>29.43</v>
      </c>
      <c r="N150" s="4"/>
      <c r="O150" s="31">
        <v>60</v>
      </c>
      <c r="P150" s="31">
        <v>7</v>
      </c>
      <c r="Q150" s="31">
        <v>45</v>
      </c>
      <c r="R150" s="31">
        <f t="shared" si="48"/>
        <v>7</v>
      </c>
      <c r="S150" s="31" t="str">
        <f t="shared" si="49"/>
        <v>60_7</v>
      </c>
      <c r="T150" s="36">
        <v>29.86</v>
      </c>
      <c r="U150" s="4"/>
      <c r="V150" s="31">
        <v>60</v>
      </c>
      <c r="W150" s="31">
        <v>7</v>
      </c>
      <c r="X150" s="31">
        <v>45</v>
      </c>
      <c r="Y150" s="31">
        <f t="shared" si="60"/>
        <v>7</v>
      </c>
      <c r="Z150" s="31" t="str">
        <f t="shared" si="52"/>
        <v>60_7</v>
      </c>
      <c r="AA150" s="36">
        <v>30.83</v>
      </c>
      <c r="AB150" s="374"/>
      <c r="AC150" s="31">
        <v>60</v>
      </c>
      <c r="AD150" s="31">
        <v>7</v>
      </c>
      <c r="AE150" s="31">
        <v>45</v>
      </c>
      <c r="AF150" s="31">
        <f t="shared" si="61"/>
        <v>7</v>
      </c>
      <c r="AG150" s="31" t="str">
        <f t="shared" si="53"/>
        <v>60_7</v>
      </c>
      <c r="AH150" s="31">
        <v>31.76</v>
      </c>
      <c r="AI150" s="374"/>
      <c r="AJ150" s="31">
        <v>60</v>
      </c>
      <c r="AK150" s="31">
        <v>7</v>
      </c>
      <c r="AL150" s="31">
        <v>45</v>
      </c>
      <c r="AM150" s="31">
        <f t="shared" si="62"/>
        <v>7</v>
      </c>
      <c r="AN150" s="31" t="str">
        <f t="shared" si="54"/>
        <v>60_7</v>
      </c>
      <c r="AO150" s="31">
        <v>33.340000000000003</v>
      </c>
      <c r="AP150" s="373"/>
      <c r="AQ150" s="31">
        <v>60</v>
      </c>
      <c r="AR150" s="31">
        <v>7</v>
      </c>
      <c r="AS150" s="31">
        <v>45</v>
      </c>
      <c r="AT150" s="31">
        <f t="shared" si="63"/>
        <v>7</v>
      </c>
      <c r="AU150" s="31" t="str">
        <f t="shared" si="55"/>
        <v>60_7</v>
      </c>
      <c r="AV150" s="31">
        <v>34.18</v>
      </c>
      <c r="AW150" s="336"/>
      <c r="AX150" s="31">
        <v>60</v>
      </c>
      <c r="AY150" s="31">
        <v>7</v>
      </c>
      <c r="AZ150" s="31">
        <v>45</v>
      </c>
      <c r="BA150" s="31">
        <f t="shared" si="64"/>
        <v>7</v>
      </c>
      <c r="BB150" s="31" t="str">
        <f t="shared" si="56"/>
        <v>60_7</v>
      </c>
      <c r="BC150" s="31">
        <v>35.03</v>
      </c>
      <c r="BD150" s="31"/>
      <c r="BE150" s="31">
        <v>60</v>
      </c>
      <c r="BF150" s="31">
        <v>7</v>
      </c>
      <c r="BG150" s="31">
        <v>45</v>
      </c>
      <c r="BH150" s="31">
        <f t="shared" si="65"/>
        <v>7</v>
      </c>
      <c r="BI150" s="31" t="str">
        <f t="shared" si="66"/>
        <v>60_7</v>
      </c>
      <c r="BJ150" s="31">
        <v>36.43</v>
      </c>
      <c r="BK150" s="31"/>
      <c r="BL150" s="31">
        <v>60</v>
      </c>
      <c r="BM150" s="31">
        <v>7</v>
      </c>
      <c r="BN150" s="31">
        <v>45</v>
      </c>
      <c r="BO150" s="31">
        <v>7</v>
      </c>
      <c r="BP150" s="31" t="s">
        <v>538</v>
      </c>
      <c r="BQ150" s="31">
        <v>37.71</v>
      </c>
      <c r="BR150" s="31"/>
      <c r="BS150" s="31">
        <v>60</v>
      </c>
      <c r="BT150" s="31">
        <v>7</v>
      </c>
      <c r="BU150" s="31">
        <v>45</v>
      </c>
      <c r="BV150" s="31">
        <f t="shared" si="67"/>
        <v>7</v>
      </c>
      <c r="BW150" s="31" t="str">
        <f t="shared" si="57"/>
        <v>60_7</v>
      </c>
      <c r="BX150" s="33">
        <f t="shared" si="68"/>
        <v>35.03</v>
      </c>
      <c r="BY150" s="33">
        <f t="shared" si="69"/>
        <v>36.43</v>
      </c>
      <c r="BZ150" s="33">
        <f t="shared" si="70"/>
        <v>37.71</v>
      </c>
      <c r="CA150" s="322">
        <f t="shared" si="71"/>
        <v>35.730000000000004</v>
      </c>
      <c r="CB150" s="4"/>
      <c r="CC150" s="4"/>
      <c r="CD150" s="4"/>
      <c r="CE150" s="4"/>
      <c r="CF150" s="5"/>
    </row>
    <row r="151" spans="1:84" ht="10.5" x14ac:dyDescent="0.15">
      <c r="A151" s="31">
        <v>60</v>
      </c>
      <c r="B151" s="31">
        <v>8</v>
      </c>
      <c r="C151" s="31">
        <v>46</v>
      </c>
      <c r="D151" s="31">
        <f t="shared" si="58"/>
        <v>8</v>
      </c>
      <c r="E151" s="31" t="str">
        <f t="shared" si="59"/>
        <v>60_8</v>
      </c>
      <c r="F151" s="36">
        <v>28.43</v>
      </c>
      <c r="G151" s="31"/>
      <c r="H151" s="31">
        <v>60</v>
      </c>
      <c r="I151" s="31">
        <v>9</v>
      </c>
      <c r="J151" s="31">
        <v>47</v>
      </c>
      <c r="K151" s="31">
        <f t="shared" si="50"/>
        <v>9</v>
      </c>
      <c r="L151" s="31" t="str">
        <f t="shared" si="51"/>
        <v>60_9</v>
      </c>
      <c r="M151" s="36">
        <v>29.88</v>
      </c>
      <c r="N151" s="4"/>
      <c r="O151" s="31">
        <v>60</v>
      </c>
      <c r="P151" s="31">
        <v>8</v>
      </c>
      <c r="Q151" s="31">
        <v>46</v>
      </c>
      <c r="R151" s="31">
        <f t="shared" si="48"/>
        <v>8</v>
      </c>
      <c r="S151" s="31" t="str">
        <f t="shared" si="49"/>
        <v>60_8</v>
      </c>
      <c r="T151" s="36">
        <v>30.31</v>
      </c>
      <c r="U151" s="4"/>
      <c r="V151" s="31">
        <v>60</v>
      </c>
      <c r="W151" s="31">
        <v>8</v>
      </c>
      <c r="X151" s="31">
        <v>46</v>
      </c>
      <c r="Y151" s="31">
        <f t="shared" si="60"/>
        <v>8</v>
      </c>
      <c r="Z151" s="31" t="str">
        <f t="shared" si="52"/>
        <v>60_8</v>
      </c>
      <c r="AA151" s="36">
        <v>31.29</v>
      </c>
      <c r="AB151" s="374"/>
      <c r="AC151" s="31">
        <v>60</v>
      </c>
      <c r="AD151" s="31">
        <v>8</v>
      </c>
      <c r="AE151" s="31">
        <v>46</v>
      </c>
      <c r="AF151" s="31">
        <f t="shared" si="61"/>
        <v>8</v>
      </c>
      <c r="AG151" s="31" t="str">
        <f t="shared" si="53"/>
        <v>60_8</v>
      </c>
      <c r="AH151" s="31">
        <v>32.229999999999997</v>
      </c>
      <c r="AI151" s="374"/>
      <c r="AJ151" s="31">
        <v>60</v>
      </c>
      <c r="AK151" s="31">
        <v>8</v>
      </c>
      <c r="AL151" s="31">
        <v>46</v>
      </c>
      <c r="AM151" s="31">
        <f t="shared" si="62"/>
        <v>8</v>
      </c>
      <c r="AN151" s="31" t="str">
        <f t="shared" si="54"/>
        <v>60_8</v>
      </c>
      <c r="AO151" s="31">
        <v>33.840000000000003</v>
      </c>
      <c r="AP151" s="373"/>
      <c r="AQ151" s="31">
        <v>60</v>
      </c>
      <c r="AR151" s="31">
        <v>8</v>
      </c>
      <c r="AS151" s="31">
        <v>46</v>
      </c>
      <c r="AT151" s="31">
        <f t="shared" si="63"/>
        <v>8</v>
      </c>
      <c r="AU151" s="31" t="str">
        <f t="shared" si="55"/>
        <v>60_8</v>
      </c>
      <c r="AV151" s="31">
        <v>34.69</v>
      </c>
      <c r="AW151" s="336"/>
      <c r="AX151" s="31">
        <v>60</v>
      </c>
      <c r="AY151" s="31">
        <v>8</v>
      </c>
      <c r="AZ151" s="31">
        <v>46</v>
      </c>
      <c r="BA151" s="31">
        <f t="shared" si="64"/>
        <v>8</v>
      </c>
      <c r="BB151" s="31" t="str">
        <f t="shared" si="56"/>
        <v>60_8</v>
      </c>
      <c r="BC151" s="31">
        <v>35.56</v>
      </c>
      <c r="BD151" s="31"/>
      <c r="BE151" s="31">
        <v>60</v>
      </c>
      <c r="BF151" s="31">
        <v>8</v>
      </c>
      <c r="BG151" s="31">
        <v>46</v>
      </c>
      <c r="BH151" s="31">
        <f t="shared" si="65"/>
        <v>8</v>
      </c>
      <c r="BI151" s="31" t="str">
        <f t="shared" si="66"/>
        <v>60_8</v>
      </c>
      <c r="BJ151" s="31">
        <v>36.979999999999997</v>
      </c>
      <c r="BK151" s="31"/>
      <c r="BL151" s="31">
        <v>60</v>
      </c>
      <c r="BM151" s="31">
        <v>8</v>
      </c>
      <c r="BN151" s="31">
        <v>46</v>
      </c>
      <c r="BO151" s="31">
        <v>8</v>
      </c>
      <c r="BP151" s="31" t="s">
        <v>539</v>
      </c>
      <c r="BQ151" s="31">
        <v>38.28</v>
      </c>
      <c r="BR151" s="31"/>
      <c r="BS151" s="31">
        <v>60</v>
      </c>
      <c r="BT151" s="31">
        <v>8</v>
      </c>
      <c r="BU151" s="31">
        <v>46</v>
      </c>
      <c r="BV151" s="31">
        <f t="shared" si="67"/>
        <v>8</v>
      </c>
      <c r="BW151" s="31" t="str">
        <f t="shared" si="57"/>
        <v>60_8</v>
      </c>
      <c r="BX151" s="33">
        <f t="shared" si="68"/>
        <v>35.56</v>
      </c>
      <c r="BY151" s="33">
        <f t="shared" si="69"/>
        <v>36.979999999999997</v>
      </c>
      <c r="BZ151" s="33">
        <f t="shared" si="70"/>
        <v>38.28</v>
      </c>
      <c r="CA151" s="322">
        <f t="shared" si="71"/>
        <v>36.269999999999996</v>
      </c>
      <c r="CB151" s="4"/>
      <c r="CC151" s="4"/>
      <c r="CD151" s="4"/>
      <c r="CE151" s="4"/>
      <c r="CF151" s="5"/>
    </row>
    <row r="152" spans="1:84" ht="10.5" x14ac:dyDescent="0.15">
      <c r="A152" s="31">
        <v>60</v>
      </c>
      <c r="B152" s="31">
        <v>9</v>
      </c>
      <c r="C152" s="31">
        <v>47</v>
      </c>
      <c r="D152" s="31">
        <f t="shared" si="58"/>
        <v>9</v>
      </c>
      <c r="E152" s="31" t="str">
        <f t="shared" si="59"/>
        <v>60_9</v>
      </c>
      <c r="F152" s="36">
        <v>28.87</v>
      </c>
      <c r="G152" s="31"/>
      <c r="H152" s="31">
        <v>60</v>
      </c>
      <c r="I152" s="31">
        <v>10</v>
      </c>
      <c r="J152" s="31">
        <v>48</v>
      </c>
      <c r="K152" s="31">
        <f t="shared" si="50"/>
        <v>10</v>
      </c>
      <c r="L152" s="31" t="str">
        <f t="shared" si="51"/>
        <v>60_10</v>
      </c>
      <c r="M152" s="36">
        <v>30.32</v>
      </c>
      <c r="N152" s="4"/>
      <c r="O152" s="31">
        <v>60</v>
      </c>
      <c r="P152" s="31">
        <v>9</v>
      </c>
      <c r="Q152" s="31">
        <v>47</v>
      </c>
      <c r="R152" s="31">
        <f t="shared" si="48"/>
        <v>9</v>
      </c>
      <c r="S152" s="31" t="str">
        <f t="shared" si="49"/>
        <v>60_9</v>
      </c>
      <c r="T152" s="36">
        <v>30.78</v>
      </c>
      <c r="U152" s="4"/>
      <c r="V152" s="31">
        <v>60</v>
      </c>
      <c r="W152" s="31">
        <v>9</v>
      </c>
      <c r="X152" s="31">
        <v>47</v>
      </c>
      <c r="Y152" s="31">
        <f t="shared" si="60"/>
        <v>9</v>
      </c>
      <c r="Z152" s="31" t="str">
        <f t="shared" si="52"/>
        <v>60_9</v>
      </c>
      <c r="AA152" s="36">
        <v>31.78</v>
      </c>
      <c r="AB152" s="374"/>
      <c r="AC152" s="31">
        <v>60</v>
      </c>
      <c r="AD152" s="31">
        <v>9</v>
      </c>
      <c r="AE152" s="31">
        <v>47</v>
      </c>
      <c r="AF152" s="31">
        <f t="shared" si="61"/>
        <v>9</v>
      </c>
      <c r="AG152" s="31" t="str">
        <f t="shared" si="53"/>
        <v>60_9</v>
      </c>
      <c r="AH152" s="31">
        <v>32.729999999999997</v>
      </c>
      <c r="AI152" s="374"/>
      <c r="AJ152" s="31">
        <v>60</v>
      </c>
      <c r="AK152" s="31">
        <v>9</v>
      </c>
      <c r="AL152" s="31">
        <v>47</v>
      </c>
      <c r="AM152" s="31">
        <f t="shared" si="62"/>
        <v>9</v>
      </c>
      <c r="AN152" s="31" t="str">
        <f t="shared" si="54"/>
        <v>60_9</v>
      </c>
      <c r="AO152" s="31">
        <v>34.369999999999997</v>
      </c>
      <c r="AP152" s="373"/>
      <c r="AQ152" s="31">
        <v>60</v>
      </c>
      <c r="AR152" s="31">
        <v>9</v>
      </c>
      <c r="AS152" s="31">
        <v>47</v>
      </c>
      <c r="AT152" s="31">
        <f t="shared" si="63"/>
        <v>9</v>
      </c>
      <c r="AU152" s="31" t="str">
        <f t="shared" si="55"/>
        <v>60_9</v>
      </c>
      <c r="AV152" s="31">
        <v>35.229999999999997</v>
      </c>
      <c r="AW152" s="336"/>
      <c r="AX152" s="31">
        <v>60</v>
      </c>
      <c r="AY152" s="31">
        <v>9</v>
      </c>
      <c r="AZ152" s="31">
        <v>47</v>
      </c>
      <c r="BA152" s="31">
        <f t="shared" si="64"/>
        <v>9</v>
      </c>
      <c r="BB152" s="31" t="str">
        <f t="shared" si="56"/>
        <v>60_9</v>
      </c>
      <c r="BC152" s="31">
        <v>36.11</v>
      </c>
      <c r="BD152" s="31"/>
      <c r="BE152" s="31">
        <v>60</v>
      </c>
      <c r="BF152" s="31">
        <v>9</v>
      </c>
      <c r="BG152" s="31">
        <v>47</v>
      </c>
      <c r="BH152" s="31">
        <f t="shared" si="65"/>
        <v>9</v>
      </c>
      <c r="BI152" s="31" t="str">
        <f t="shared" si="66"/>
        <v>60_9</v>
      </c>
      <c r="BJ152" s="31">
        <v>37.549999999999997</v>
      </c>
      <c r="BK152" s="31"/>
      <c r="BL152" s="31">
        <v>60</v>
      </c>
      <c r="BM152" s="31">
        <v>9</v>
      </c>
      <c r="BN152" s="31">
        <v>47</v>
      </c>
      <c r="BO152" s="31">
        <v>9</v>
      </c>
      <c r="BP152" s="31" t="s">
        <v>540</v>
      </c>
      <c r="BQ152" s="31">
        <v>38.86</v>
      </c>
      <c r="BR152" s="31"/>
      <c r="BS152" s="31">
        <v>60</v>
      </c>
      <c r="BT152" s="31">
        <v>9</v>
      </c>
      <c r="BU152" s="31">
        <v>47</v>
      </c>
      <c r="BV152" s="31">
        <f t="shared" si="67"/>
        <v>9</v>
      </c>
      <c r="BW152" s="31" t="str">
        <f t="shared" si="57"/>
        <v>60_9</v>
      </c>
      <c r="BX152" s="33">
        <f t="shared" si="68"/>
        <v>36.11</v>
      </c>
      <c r="BY152" s="33">
        <f t="shared" si="69"/>
        <v>37.549999999999997</v>
      </c>
      <c r="BZ152" s="33">
        <f t="shared" si="70"/>
        <v>38.86</v>
      </c>
      <c r="CA152" s="322">
        <f t="shared" si="71"/>
        <v>36.83</v>
      </c>
      <c r="CB152" s="4"/>
      <c r="CC152" s="4"/>
      <c r="CD152" s="4"/>
      <c r="CE152" s="4"/>
      <c r="CF152" s="5"/>
    </row>
    <row r="153" spans="1:84" ht="10.5" x14ac:dyDescent="0.15">
      <c r="A153" s="31">
        <v>60</v>
      </c>
      <c r="B153" s="31">
        <v>10</v>
      </c>
      <c r="C153" s="31">
        <v>48</v>
      </c>
      <c r="D153" s="31">
        <f t="shared" si="58"/>
        <v>10</v>
      </c>
      <c r="E153" s="31" t="str">
        <f t="shared" si="59"/>
        <v>60_10</v>
      </c>
      <c r="F153" s="36">
        <v>29.29</v>
      </c>
      <c r="G153" s="31"/>
      <c r="H153" s="31">
        <v>65</v>
      </c>
      <c r="I153" s="31" t="s">
        <v>346</v>
      </c>
      <c r="J153" s="31">
        <v>34</v>
      </c>
      <c r="K153" s="31" t="str">
        <f t="shared" si="50"/>
        <v>Aanloopperiodiek_0</v>
      </c>
      <c r="L153" s="31" t="str">
        <f t="shared" si="51"/>
        <v>65_Aanloopperiodiek_0</v>
      </c>
      <c r="M153" s="36">
        <v>23.69</v>
      </c>
      <c r="N153" s="4"/>
      <c r="O153" s="31">
        <v>60</v>
      </c>
      <c r="P153" s="31">
        <v>10</v>
      </c>
      <c r="Q153" s="31">
        <v>48</v>
      </c>
      <c r="R153" s="31">
        <f t="shared" si="48"/>
        <v>10</v>
      </c>
      <c r="S153" s="31" t="str">
        <f t="shared" si="49"/>
        <v>60_10</v>
      </c>
      <c r="T153" s="36">
        <v>31.23</v>
      </c>
      <c r="U153" s="4"/>
      <c r="V153" s="31">
        <v>60</v>
      </c>
      <c r="W153" s="31">
        <v>10</v>
      </c>
      <c r="X153" s="31">
        <v>48</v>
      </c>
      <c r="Y153" s="31">
        <f t="shared" si="60"/>
        <v>10</v>
      </c>
      <c r="Z153" s="31" t="str">
        <f t="shared" si="52"/>
        <v>60_10</v>
      </c>
      <c r="AA153" s="36">
        <v>32.24</v>
      </c>
      <c r="AB153" s="374"/>
      <c r="AC153" s="31">
        <v>60</v>
      </c>
      <c r="AD153" s="31">
        <v>10</v>
      </c>
      <c r="AE153" s="31">
        <v>48</v>
      </c>
      <c r="AF153" s="31">
        <f t="shared" si="61"/>
        <v>10</v>
      </c>
      <c r="AG153" s="31" t="str">
        <f t="shared" si="53"/>
        <v>60_10</v>
      </c>
      <c r="AH153" s="31">
        <v>33.21</v>
      </c>
      <c r="AI153" s="374"/>
      <c r="AJ153" s="31">
        <v>60</v>
      </c>
      <c r="AK153" s="31">
        <v>10</v>
      </c>
      <c r="AL153" s="31">
        <v>48</v>
      </c>
      <c r="AM153" s="31">
        <f t="shared" si="62"/>
        <v>10</v>
      </c>
      <c r="AN153" s="31" t="str">
        <f t="shared" si="54"/>
        <v>60_10</v>
      </c>
      <c r="AO153" s="31">
        <v>34.869999999999997</v>
      </c>
      <c r="AP153" s="373"/>
      <c r="AQ153" s="31">
        <v>60</v>
      </c>
      <c r="AR153" s="31">
        <v>10</v>
      </c>
      <c r="AS153" s="31">
        <v>48</v>
      </c>
      <c r="AT153" s="31">
        <f t="shared" si="63"/>
        <v>10</v>
      </c>
      <c r="AU153" s="31" t="str">
        <f t="shared" si="55"/>
        <v>60_10</v>
      </c>
      <c r="AV153" s="31">
        <v>35.74</v>
      </c>
      <c r="AW153" s="336"/>
      <c r="AX153" s="31">
        <v>60</v>
      </c>
      <c r="AY153" s="31">
        <v>10</v>
      </c>
      <c r="AZ153" s="31">
        <v>48</v>
      </c>
      <c r="BA153" s="31">
        <f t="shared" si="64"/>
        <v>10</v>
      </c>
      <c r="BB153" s="31" t="str">
        <f t="shared" si="56"/>
        <v>60_10</v>
      </c>
      <c r="BC153" s="31">
        <v>36.630000000000003</v>
      </c>
      <c r="BD153" s="31"/>
      <c r="BE153" s="31">
        <v>60</v>
      </c>
      <c r="BF153" s="31">
        <v>10</v>
      </c>
      <c r="BG153" s="31">
        <v>48</v>
      </c>
      <c r="BH153" s="31">
        <f t="shared" si="65"/>
        <v>10</v>
      </c>
      <c r="BI153" s="31" t="str">
        <f t="shared" si="66"/>
        <v>60_10</v>
      </c>
      <c r="BJ153" s="31">
        <v>38.1</v>
      </c>
      <c r="BK153" s="31"/>
      <c r="BL153" s="31">
        <v>60</v>
      </c>
      <c r="BM153" s="31">
        <v>10</v>
      </c>
      <c r="BN153" s="31">
        <v>48</v>
      </c>
      <c r="BO153" s="31">
        <v>10</v>
      </c>
      <c r="BP153" s="31" t="s">
        <v>541</v>
      </c>
      <c r="BQ153" s="31">
        <v>39.43</v>
      </c>
      <c r="BR153" s="31"/>
      <c r="BS153" s="31">
        <v>60</v>
      </c>
      <c r="BT153" s="31">
        <v>10</v>
      </c>
      <c r="BU153" s="31">
        <v>48</v>
      </c>
      <c r="BV153" s="31">
        <f t="shared" si="67"/>
        <v>10</v>
      </c>
      <c r="BW153" s="31" t="str">
        <f t="shared" si="57"/>
        <v>60_10</v>
      </c>
      <c r="BX153" s="33">
        <f t="shared" si="68"/>
        <v>36.630000000000003</v>
      </c>
      <c r="BY153" s="33">
        <f t="shared" si="69"/>
        <v>38.1</v>
      </c>
      <c r="BZ153" s="33">
        <f t="shared" si="70"/>
        <v>39.43</v>
      </c>
      <c r="CA153" s="322">
        <f t="shared" si="71"/>
        <v>37.365000000000002</v>
      </c>
      <c r="CB153" s="4"/>
      <c r="CC153" s="4"/>
      <c r="CD153" s="4"/>
      <c r="CE153" s="4"/>
      <c r="CF153" s="5"/>
    </row>
    <row r="154" spans="1:84" ht="10.5" x14ac:dyDescent="0.15">
      <c r="A154" s="31">
        <v>65</v>
      </c>
      <c r="B154" s="31" t="s">
        <v>346</v>
      </c>
      <c r="C154" s="31">
        <v>34</v>
      </c>
      <c r="D154" s="31" t="str">
        <f t="shared" si="58"/>
        <v>Aanloopperiodiek_0</v>
      </c>
      <c r="E154" s="31" t="str">
        <f t="shared" si="59"/>
        <v>65_Aanloopperiodiek_0</v>
      </c>
      <c r="F154" s="36">
        <v>22.89</v>
      </c>
      <c r="G154" s="31"/>
      <c r="H154" s="31">
        <v>65</v>
      </c>
      <c r="I154" s="31" t="s">
        <v>347</v>
      </c>
      <c r="J154" s="31">
        <v>36</v>
      </c>
      <c r="K154" s="31" t="str">
        <f t="shared" si="50"/>
        <v>Aanloopperiodiek_1</v>
      </c>
      <c r="L154" s="31" t="str">
        <f t="shared" si="51"/>
        <v>65_Aanloopperiodiek_1</v>
      </c>
      <c r="M154" s="36">
        <v>24.58</v>
      </c>
      <c r="N154" s="4"/>
      <c r="O154" s="31">
        <v>65</v>
      </c>
      <c r="P154" s="31" t="s">
        <v>346</v>
      </c>
      <c r="Q154" s="31">
        <v>34</v>
      </c>
      <c r="R154" s="31" t="str">
        <f t="shared" si="48"/>
        <v>Aanloopperiodiek_0</v>
      </c>
      <c r="S154" s="31" t="str">
        <f t="shared" si="49"/>
        <v>65_Aanloopperiodiek_0</v>
      </c>
      <c r="T154" s="36">
        <v>24.4</v>
      </c>
      <c r="U154" s="4"/>
      <c r="V154" s="31">
        <v>65</v>
      </c>
      <c r="W154" s="31" t="s">
        <v>346</v>
      </c>
      <c r="X154" s="31">
        <v>34</v>
      </c>
      <c r="Y154" s="31" t="str">
        <f t="shared" si="60"/>
        <v>Aanloopperiodiek_0</v>
      </c>
      <c r="Z154" s="31" t="str">
        <f t="shared" si="52"/>
        <v>65_Aanloopperiodiek_0</v>
      </c>
      <c r="AA154" s="36">
        <v>25.19</v>
      </c>
      <c r="AB154" s="374"/>
      <c r="AC154" s="31">
        <v>65</v>
      </c>
      <c r="AD154" s="31" t="s">
        <v>346</v>
      </c>
      <c r="AE154" s="31">
        <v>34</v>
      </c>
      <c r="AF154" s="31" t="str">
        <f t="shared" si="61"/>
        <v>Aanloopperiodiek_0</v>
      </c>
      <c r="AG154" s="31" t="str">
        <f t="shared" si="53"/>
        <v>65_Aanloopperiodiek_0</v>
      </c>
      <c r="AH154" s="31">
        <v>25.95</v>
      </c>
      <c r="AI154" s="374"/>
      <c r="AJ154" s="31">
        <v>65</v>
      </c>
      <c r="AK154" s="31" t="s">
        <v>346</v>
      </c>
      <c r="AL154" s="31">
        <v>34</v>
      </c>
      <c r="AM154" s="31" t="str">
        <f t="shared" si="62"/>
        <v>Aanloopperiodiek_0</v>
      </c>
      <c r="AN154" s="31" t="str">
        <f t="shared" si="54"/>
        <v>65_Aanloopperiodiek_0</v>
      </c>
      <c r="AO154" s="31">
        <v>27.25</v>
      </c>
      <c r="AP154" s="373"/>
      <c r="AQ154" s="31">
        <v>65</v>
      </c>
      <c r="AR154" s="31" t="s">
        <v>346</v>
      </c>
      <c r="AS154" s="31">
        <v>34</v>
      </c>
      <c r="AT154" s="31" t="str">
        <f t="shared" si="63"/>
        <v>Aanloopperiodiek_0</v>
      </c>
      <c r="AU154" s="31" t="str">
        <f t="shared" si="55"/>
        <v>65_Aanloopperiodiek_0</v>
      </c>
      <c r="AV154" s="31">
        <v>27.93</v>
      </c>
      <c r="AW154" s="336"/>
      <c r="AX154" s="31">
        <v>65</v>
      </c>
      <c r="AY154" s="31" t="s">
        <v>346</v>
      </c>
      <c r="AZ154" s="31">
        <v>34</v>
      </c>
      <c r="BA154" s="31" t="str">
        <f t="shared" si="64"/>
        <v>Aanloopperiodiek_0</v>
      </c>
      <c r="BB154" s="31" t="str">
        <f t="shared" si="56"/>
        <v>65_Aanloopperiodiek_0</v>
      </c>
      <c r="BC154" s="31">
        <v>28.63</v>
      </c>
      <c r="BD154" s="31"/>
      <c r="BE154" s="31">
        <v>65</v>
      </c>
      <c r="BF154" s="31" t="s">
        <v>346</v>
      </c>
      <c r="BG154" s="31">
        <v>34</v>
      </c>
      <c r="BH154" s="31" t="str">
        <f t="shared" si="65"/>
        <v>Aanloopperiodiek_0</v>
      </c>
      <c r="BI154" s="31" t="str">
        <f t="shared" si="66"/>
        <v>65_Aanloopperiodiek_0</v>
      </c>
      <c r="BJ154" s="31">
        <v>29.77</v>
      </c>
      <c r="BK154" s="31"/>
      <c r="BL154" s="31">
        <v>65</v>
      </c>
      <c r="BM154" s="31" t="s">
        <v>346</v>
      </c>
      <c r="BN154" s="31">
        <v>34</v>
      </c>
      <c r="BO154" s="31" t="s">
        <v>346</v>
      </c>
      <c r="BP154" s="31" t="s">
        <v>542</v>
      </c>
      <c r="BQ154" s="31">
        <v>30.81</v>
      </c>
      <c r="BR154" s="31"/>
      <c r="BS154" s="31">
        <v>65</v>
      </c>
      <c r="BT154" s="31" t="s">
        <v>346</v>
      </c>
      <c r="BU154" s="31">
        <v>34</v>
      </c>
      <c r="BV154" s="31" t="str">
        <f t="shared" si="67"/>
        <v>Aanloopperiodiek_0</v>
      </c>
      <c r="BW154" s="31" t="str">
        <f t="shared" si="57"/>
        <v>65_Aanloopperiodiek_0</v>
      </c>
      <c r="BX154" s="33">
        <f t="shared" si="68"/>
        <v>28.63</v>
      </c>
      <c r="BY154" s="33">
        <f t="shared" si="69"/>
        <v>29.77</v>
      </c>
      <c r="BZ154" s="33">
        <f t="shared" si="70"/>
        <v>30.81</v>
      </c>
      <c r="CA154" s="322">
        <f t="shared" si="71"/>
        <v>29.2</v>
      </c>
      <c r="CB154" s="4"/>
      <c r="CC154" s="4"/>
      <c r="CD154" s="4"/>
      <c r="CE154" s="4"/>
      <c r="CF154" s="5"/>
    </row>
    <row r="155" spans="1:84" ht="10.5" x14ac:dyDescent="0.15">
      <c r="A155" s="31">
        <v>65</v>
      </c>
      <c r="B155" s="31" t="s">
        <v>347</v>
      </c>
      <c r="C155" s="31">
        <v>36</v>
      </c>
      <c r="D155" s="31" t="str">
        <f t="shared" si="58"/>
        <v>Aanloopperiodiek_1</v>
      </c>
      <c r="E155" s="31" t="str">
        <f t="shared" si="59"/>
        <v>65_Aanloopperiodiek_1</v>
      </c>
      <c r="F155" s="36">
        <v>23.75</v>
      </c>
      <c r="G155" s="31"/>
      <c r="H155" s="31">
        <v>65</v>
      </c>
      <c r="I155" s="31">
        <v>0</v>
      </c>
      <c r="J155" s="31">
        <v>38</v>
      </c>
      <c r="K155" s="31">
        <f t="shared" si="50"/>
        <v>0</v>
      </c>
      <c r="L155" s="31" t="str">
        <f t="shared" si="51"/>
        <v>65_0</v>
      </c>
      <c r="M155" s="36">
        <v>25.62</v>
      </c>
      <c r="N155" s="4"/>
      <c r="O155" s="31">
        <v>65</v>
      </c>
      <c r="P155" s="31" t="s">
        <v>347</v>
      </c>
      <c r="Q155" s="31">
        <v>36</v>
      </c>
      <c r="R155" s="31" t="str">
        <f t="shared" si="48"/>
        <v>Aanloopperiodiek_1</v>
      </c>
      <c r="S155" s="31" t="str">
        <f t="shared" si="49"/>
        <v>65_Aanloopperiodiek_1</v>
      </c>
      <c r="T155" s="36">
        <v>25.32</v>
      </c>
      <c r="U155" s="4"/>
      <c r="V155" s="31">
        <v>65</v>
      </c>
      <c r="W155" s="31" t="s">
        <v>347</v>
      </c>
      <c r="X155" s="31">
        <v>36</v>
      </c>
      <c r="Y155" s="31" t="str">
        <f t="shared" si="60"/>
        <v>Aanloopperiodiek_1</v>
      </c>
      <c r="Z155" s="31" t="str">
        <f t="shared" si="52"/>
        <v>65_Aanloopperiodiek_1</v>
      </c>
      <c r="AA155" s="36">
        <v>26.14</v>
      </c>
      <c r="AB155" s="374"/>
      <c r="AC155" s="31">
        <v>65</v>
      </c>
      <c r="AD155" s="31" t="s">
        <v>347</v>
      </c>
      <c r="AE155" s="31">
        <v>36</v>
      </c>
      <c r="AF155" s="31" t="str">
        <f t="shared" si="61"/>
        <v>Aanloopperiodiek_1</v>
      </c>
      <c r="AG155" s="31" t="str">
        <f t="shared" si="53"/>
        <v>65_Aanloopperiodiek_1</v>
      </c>
      <c r="AH155" s="31">
        <v>26.92</v>
      </c>
      <c r="AI155" s="374"/>
      <c r="AJ155" s="31">
        <v>65</v>
      </c>
      <c r="AK155" s="31" t="s">
        <v>347</v>
      </c>
      <c r="AL155" s="31">
        <v>36</v>
      </c>
      <c r="AM155" s="31" t="str">
        <f t="shared" si="62"/>
        <v>Aanloopperiodiek_1</v>
      </c>
      <c r="AN155" s="31" t="str">
        <f t="shared" si="54"/>
        <v>65_Aanloopperiodiek_1</v>
      </c>
      <c r="AO155" s="31">
        <v>28.27</v>
      </c>
      <c r="AP155" s="373"/>
      <c r="AQ155" s="31">
        <v>65</v>
      </c>
      <c r="AR155" s="31" t="s">
        <v>347</v>
      </c>
      <c r="AS155" s="31">
        <v>36</v>
      </c>
      <c r="AT155" s="31" t="str">
        <f t="shared" si="63"/>
        <v>Aanloopperiodiek_1</v>
      </c>
      <c r="AU155" s="31" t="str">
        <f t="shared" si="55"/>
        <v>65_Aanloopperiodiek_1</v>
      </c>
      <c r="AV155" s="31">
        <v>28.98</v>
      </c>
      <c r="AW155" s="336"/>
      <c r="AX155" s="31">
        <v>65</v>
      </c>
      <c r="AY155" s="31" t="s">
        <v>347</v>
      </c>
      <c r="AZ155" s="31">
        <v>36</v>
      </c>
      <c r="BA155" s="31" t="str">
        <f t="shared" si="64"/>
        <v>Aanloopperiodiek_1</v>
      </c>
      <c r="BB155" s="31" t="str">
        <f t="shared" si="56"/>
        <v>65_Aanloopperiodiek_1</v>
      </c>
      <c r="BC155" s="31">
        <v>29.7</v>
      </c>
      <c r="BD155" s="31"/>
      <c r="BE155" s="31">
        <v>65</v>
      </c>
      <c r="BF155" s="31" t="s">
        <v>347</v>
      </c>
      <c r="BG155" s="31">
        <v>36</v>
      </c>
      <c r="BH155" s="31" t="str">
        <f t="shared" si="65"/>
        <v>Aanloopperiodiek_1</v>
      </c>
      <c r="BI155" s="31" t="str">
        <f t="shared" si="66"/>
        <v>65_Aanloopperiodiek_1</v>
      </c>
      <c r="BJ155" s="31">
        <v>30.89</v>
      </c>
      <c r="BK155" s="31"/>
      <c r="BL155" s="31">
        <v>65</v>
      </c>
      <c r="BM155" s="31" t="s">
        <v>347</v>
      </c>
      <c r="BN155" s="31">
        <v>36</v>
      </c>
      <c r="BO155" s="31" t="s">
        <v>347</v>
      </c>
      <c r="BP155" s="31" t="s">
        <v>543</v>
      </c>
      <c r="BQ155" s="31">
        <v>31.97</v>
      </c>
      <c r="BR155" s="31"/>
      <c r="BS155" s="31">
        <v>65</v>
      </c>
      <c r="BT155" s="31" t="s">
        <v>347</v>
      </c>
      <c r="BU155" s="31">
        <v>36</v>
      </c>
      <c r="BV155" s="31" t="str">
        <f t="shared" si="67"/>
        <v>Aanloopperiodiek_1</v>
      </c>
      <c r="BW155" s="31" t="str">
        <f t="shared" si="57"/>
        <v>65_Aanloopperiodiek_1</v>
      </c>
      <c r="BX155" s="33">
        <f t="shared" si="68"/>
        <v>29.7</v>
      </c>
      <c r="BY155" s="33">
        <f t="shared" si="69"/>
        <v>30.89</v>
      </c>
      <c r="BZ155" s="33">
        <f t="shared" si="70"/>
        <v>31.97</v>
      </c>
      <c r="CA155" s="322">
        <f t="shared" si="71"/>
        <v>30.295000000000002</v>
      </c>
      <c r="CB155" s="4"/>
      <c r="CC155" s="4"/>
      <c r="CD155" s="4"/>
      <c r="CE155" s="4"/>
      <c r="CF155" s="5"/>
    </row>
    <row r="156" spans="1:84" ht="10.5" x14ac:dyDescent="0.15">
      <c r="A156" s="31">
        <v>65</v>
      </c>
      <c r="B156" s="31">
        <v>0</v>
      </c>
      <c r="C156" s="31">
        <v>38</v>
      </c>
      <c r="D156" s="31">
        <f t="shared" si="58"/>
        <v>0</v>
      </c>
      <c r="E156" s="31" t="str">
        <f t="shared" si="59"/>
        <v>65_0</v>
      </c>
      <c r="F156" s="36">
        <v>24.75</v>
      </c>
      <c r="G156" s="31"/>
      <c r="H156" s="31">
        <v>65</v>
      </c>
      <c r="I156" s="31">
        <v>1</v>
      </c>
      <c r="J156" s="31">
        <v>40</v>
      </c>
      <c r="K156" s="31">
        <f t="shared" si="50"/>
        <v>1</v>
      </c>
      <c r="L156" s="31" t="str">
        <f t="shared" si="51"/>
        <v>65_1</v>
      </c>
      <c r="M156" s="36">
        <v>26.59</v>
      </c>
      <c r="N156" s="4"/>
      <c r="O156" s="31">
        <v>65</v>
      </c>
      <c r="P156" s="31">
        <v>0</v>
      </c>
      <c r="Q156" s="31">
        <v>38</v>
      </c>
      <c r="R156" s="31">
        <f t="shared" si="48"/>
        <v>0</v>
      </c>
      <c r="S156" s="31" t="str">
        <f t="shared" si="49"/>
        <v>65_0</v>
      </c>
      <c r="T156" s="36">
        <v>26.39</v>
      </c>
      <c r="U156" s="4"/>
      <c r="V156" s="31">
        <v>65</v>
      </c>
      <c r="W156" s="31">
        <v>0</v>
      </c>
      <c r="X156" s="31">
        <v>38</v>
      </c>
      <c r="Y156" s="31">
        <f t="shared" si="60"/>
        <v>0</v>
      </c>
      <c r="Z156" s="31" t="str">
        <f t="shared" si="52"/>
        <v>65_0</v>
      </c>
      <c r="AA156" s="36">
        <v>27.24</v>
      </c>
      <c r="AB156" s="374"/>
      <c r="AC156" s="31">
        <v>65</v>
      </c>
      <c r="AD156" s="31">
        <v>0</v>
      </c>
      <c r="AE156" s="31">
        <v>38</v>
      </c>
      <c r="AF156" s="31">
        <f t="shared" si="61"/>
        <v>0</v>
      </c>
      <c r="AG156" s="31" t="str">
        <f t="shared" si="53"/>
        <v>65_0</v>
      </c>
      <c r="AH156" s="31">
        <v>28.06</v>
      </c>
      <c r="AI156" s="374"/>
      <c r="AJ156" s="31">
        <v>65</v>
      </c>
      <c r="AK156" s="31">
        <v>0</v>
      </c>
      <c r="AL156" s="31">
        <v>38</v>
      </c>
      <c r="AM156" s="31">
        <f t="shared" si="62"/>
        <v>0</v>
      </c>
      <c r="AN156" s="31" t="str">
        <f t="shared" si="54"/>
        <v>65_0</v>
      </c>
      <c r="AO156" s="31">
        <v>29.46</v>
      </c>
      <c r="AP156" s="373"/>
      <c r="AQ156" s="31">
        <v>65</v>
      </c>
      <c r="AR156" s="31">
        <v>0</v>
      </c>
      <c r="AS156" s="31">
        <v>38</v>
      </c>
      <c r="AT156" s="31">
        <f t="shared" si="63"/>
        <v>0</v>
      </c>
      <c r="AU156" s="31" t="str">
        <f t="shared" si="55"/>
        <v>65_0</v>
      </c>
      <c r="AV156" s="31">
        <v>30.2</v>
      </c>
      <c r="AW156" s="336"/>
      <c r="AX156" s="31">
        <v>65</v>
      </c>
      <c r="AY156" s="31">
        <v>0</v>
      </c>
      <c r="AZ156" s="31">
        <v>38</v>
      </c>
      <c r="BA156" s="31">
        <f t="shared" si="64"/>
        <v>0</v>
      </c>
      <c r="BB156" s="31" t="str">
        <f t="shared" si="56"/>
        <v>65_0</v>
      </c>
      <c r="BC156" s="31">
        <v>30.96</v>
      </c>
      <c r="BD156" s="31"/>
      <c r="BE156" s="31">
        <v>65</v>
      </c>
      <c r="BF156" s="31">
        <v>0</v>
      </c>
      <c r="BG156" s="31">
        <v>38</v>
      </c>
      <c r="BH156" s="31">
        <f t="shared" si="65"/>
        <v>0</v>
      </c>
      <c r="BI156" s="31" t="str">
        <f t="shared" si="66"/>
        <v>65_0</v>
      </c>
      <c r="BJ156" s="31">
        <v>32.19</v>
      </c>
      <c r="BK156" s="31"/>
      <c r="BL156" s="31">
        <v>65</v>
      </c>
      <c r="BM156" s="31">
        <v>0</v>
      </c>
      <c r="BN156" s="31">
        <v>38</v>
      </c>
      <c r="BO156" s="31">
        <v>0</v>
      </c>
      <c r="BP156" s="31" t="s">
        <v>544</v>
      </c>
      <c r="BQ156" s="31">
        <v>33.32</v>
      </c>
      <c r="BR156" s="31"/>
      <c r="BS156" s="31">
        <v>65</v>
      </c>
      <c r="BT156" s="31">
        <v>0</v>
      </c>
      <c r="BU156" s="31">
        <v>38</v>
      </c>
      <c r="BV156" s="31">
        <f t="shared" si="67"/>
        <v>0</v>
      </c>
      <c r="BW156" s="31" t="str">
        <f t="shared" si="57"/>
        <v>65_0</v>
      </c>
      <c r="BX156" s="33">
        <f t="shared" si="68"/>
        <v>30.96</v>
      </c>
      <c r="BY156" s="33">
        <f t="shared" si="69"/>
        <v>32.19</v>
      </c>
      <c r="BZ156" s="33">
        <f t="shared" si="70"/>
        <v>33.32</v>
      </c>
      <c r="CA156" s="322">
        <f t="shared" si="71"/>
        <v>31.574999999999999</v>
      </c>
      <c r="CB156" s="4"/>
      <c r="CC156" s="4"/>
      <c r="CD156" s="4"/>
      <c r="CE156" s="4"/>
      <c r="CF156" s="5"/>
    </row>
    <row r="157" spans="1:84" ht="10.5" x14ac:dyDescent="0.15">
      <c r="A157" s="31">
        <v>65</v>
      </c>
      <c r="B157" s="31">
        <v>1</v>
      </c>
      <c r="C157" s="31">
        <v>40</v>
      </c>
      <c r="D157" s="31">
        <f t="shared" si="58"/>
        <v>1</v>
      </c>
      <c r="E157" s="31" t="str">
        <f t="shared" si="59"/>
        <v>65_1</v>
      </c>
      <c r="F157" s="36">
        <v>25.69</v>
      </c>
      <c r="G157" s="31"/>
      <c r="H157" s="31">
        <v>65</v>
      </c>
      <c r="I157" s="31">
        <v>2</v>
      </c>
      <c r="J157" s="31">
        <v>41</v>
      </c>
      <c r="K157" s="31">
        <f t="shared" si="50"/>
        <v>2</v>
      </c>
      <c r="L157" s="31" t="str">
        <f t="shared" si="51"/>
        <v>65_2</v>
      </c>
      <c r="M157" s="36">
        <v>27.11</v>
      </c>
      <c r="N157" s="4"/>
      <c r="O157" s="31">
        <v>65</v>
      </c>
      <c r="P157" s="31">
        <v>1</v>
      </c>
      <c r="Q157" s="31">
        <v>40</v>
      </c>
      <c r="R157" s="31">
        <f t="shared" si="48"/>
        <v>1</v>
      </c>
      <c r="S157" s="31" t="str">
        <f t="shared" si="49"/>
        <v>65_1</v>
      </c>
      <c r="T157" s="36">
        <v>27.39</v>
      </c>
      <c r="U157" s="4"/>
      <c r="V157" s="31">
        <v>65</v>
      </c>
      <c r="W157" s="31">
        <v>1</v>
      </c>
      <c r="X157" s="31">
        <v>40</v>
      </c>
      <c r="Y157" s="31">
        <f t="shared" si="60"/>
        <v>1</v>
      </c>
      <c r="Z157" s="31" t="str">
        <f t="shared" si="52"/>
        <v>65_1</v>
      </c>
      <c r="AA157" s="36">
        <v>28.28</v>
      </c>
      <c r="AB157" s="374"/>
      <c r="AC157" s="31">
        <v>65</v>
      </c>
      <c r="AD157" s="31">
        <v>1</v>
      </c>
      <c r="AE157" s="31">
        <v>40</v>
      </c>
      <c r="AF157" s="31">
        <f t="shared" si="61"/>
        <v>1</v>
      </c>
      <c r="AG157" s="31" t="str">
        <f t="shared" si="53"/>
        <v>65_1</v>
      </c>
      <c r="AH157" s="31">
        <v>29.13</v>
      </c>
      <c r="AI157" s="374"/>
      <c r="AJ157" s="31">
        <v>65</v>
      </c>
      <c r="AK157" s="31">
        <v>1</v>
      </c>
      <c r="AL157" s="31">
        <v>40</v>
      </c>
      <c r="AM157" s="31">
        <f t="shared" si="62"/>
        <v>1</v>
      </c>
      <c r="AN157" s="31" t="str">
        <f t="shared" si="54"/>
        <v>65_1</v>
      </c>
      <c r="AO157" s="31">
        <v>30.59</v>
      </c>
      <c r="AP157" s="373"/>
      <c r="AQ157" s="31">
        <v>65</v>
      </c>
      <c r="AR157" s="31">
        <v>1</v>
      </c>
      <c r="AS157" s="31">
        <v>40</v>
      </c>
      <c r="AT157" s="31">
        <f t="shared" si="63"/>
        <v>1</v>
      </c>
      <c r="AU157" s="31" t="str">
        <f t="shared" si="55"/>
        <v>65_1</v>
      </c>
      <c r="AV157" s="31">
        <v>31.35</v>
      </c>
      <c r="AW157" s="336"/>
      <c r="AX157" s="31">
        <v>65</v>
      </c>
      <c r="AY157" s="31">
        <v>1</v>
      </c>
      <c r="AZ157" s="31">
        <v>40</v>
      </c>
      <c r="BA157" s="31">
        <f t="shared" si="64"/>
        <v>1</v>
      </c>
      <c r="BB157" s="31" t="str">
        <f t="shared" si="56"/>
        <v>65_1</v>
      </c>
      <c r="BC157" s="31">
        <v>32.14</v>
      </c>
      <c r="BD157" s="31"/>
      <c r="BE157" s="31">
        <v>65</v>
      </c>
      <c r="BF157" s="31">
        <v>1</v>
      </c>
      <c r="BG157" s="31">
        <v>40</v>
      </c>
      <c r="BH157" s="31">
        <f t="shared" si="65"/>
        <v>1</v>
      </c>
      <c r="BI157" s="31" t="str">
        <f t="shared" si="66"/>
        <v>65_1</v>
      </c>
      <c r="BJ157" s="31">
        <v>33.42</v>
      </c>
      <c r="BK157" s="31"/>
      <c r="BL157" s="31">
        <v>65</v>
      </c>
      <c r="BM157" s="31">
        <v>1</v>
      </c>
      <c r="BN157" s="31">
        <v>40</v>
      </c>
      <c r="BO157" s="31">
        <v>1</v>
      </c>
      <c r="BP157" s="31" t="s">
        <v>545</v>
      </c>
      <c r="BQ157" s="31">
        <v>34.590000000000003</v>
      </c>
      <c r="BR157" s="31"/>
      <c r="BS157" s="31">
        <v>65</v>
      </c>
      <c r="BT157" s="31">
        <v>1</v>
      </c>
      <c r="BU157" s="31">
        <v>40</v>
      </c>
      <c r="BV157" s="31">
        <f t="shared" si="67"/>
        <v>1</v>
      </c>
      <c r="BW157" s="31" t="str">
        <f t="shared" si="57"/>
        <v>65_1</v>
      </c>
      <c r="BX157" s="33">
        <f t="shared" si="68"/>
        <v>32.14</v>
      </c>
      <c r="BY157" s="33">
        <f t="shared" si="69"/>
        <v>33.42</v>
      </c>
      <c r="BZ157" s="33">
        <f t="shared" si="70"/>
        <v>34.590000000000003</v>
      </c>
      <c r="CA157" s="322">
        <f t="shared" si="71"/>
        <v>32.78</v>
      </c>
      <c r="CB157" s="4"/>
      <c r="CC157" s="4"/>
      <c r="CD157" s="4"/>
      <c r="CE157" s="4"/>
      <c r="CF157" s="5"/>
    </row>
    <row r="158" spans="1:84" ht="10.5" x14ac:dyDescent="0.15">
      <c r="A158" s="31">
        <v>65</v>
      </c>
      <c r="B158" s="31">
        <v>2</v>
      </c>
      <c r="C158" s="31">
        <v>41</v>
      </c>
      <c r="D158" s="31">
        <f t="shared" si="58"/>
        <v>2</v>
      </c>
      <c r="E158" s="31" t="str">
        <f t="shared" si="59"/>
        <v>65_2</v>
      </c>
      <c r="F158" s="36">
        <v>26.19</v>
      </c>
      <c r="G158" s="31"/>
      <c r="H158" s="31">
        <v>65</v>
      </c>
      <c r="I158" s="31">
        <v>3</v>
      </c>
      <c r="J158" s="31">
        <v>42</v>
      </c>
      <c r="K158" s="31">
        <f t="shared" si="50"/>
        <v>3</v>
      </c>
      <c r="L158" s="31" t="str">
        <f t="shared" si="51"/>
        <v>65_3</v>
      </c>
      <c r="M158" s="36">
        <v>27.6</v>
      </c>
      <c r="N158" s="4"/>
      <c r="O158" s="31">
        <v>65</v>
      </c>
      <c r="P158" s="31">
        <v>2</v>
      </c>
      <c r="Q158" s="31">
        <v>41</v>
      </c>
      <c r="R158" s="31">
        <f t="shared" si="48"/>
        <v>2</v>
      </c>
      <c r="S158" s="31" t="str">
        <f t="shared" si="49"/>
        <v>65_2</v>
      </c>
      <c r="T158" s="36">
        <v>27.92</v>
      </c>
      <c r="U158" s="4"/>
      <c r="V158" s="31">
        <v>65</v>
      </c>
      <c r="W158" s="31">
        <v>2</v>
      </c>
      <c r="X158" s="31">
        <v>41</v>
      </c>
      <c r="Y158" s="31">
        <f t="shared" si="60"/>
        <v>2</v>
      </c>
      <c r="Z158" s="31" t="str">
        <f t="shared" si="52"/>
        <v>65_2</v>
      </c>
      <c r="AA158" s="36">
        <v>28.83</v>
      </c>
      <c r="AB158" s="374"/>
      <c r="AC158" s="31">
        <v>65</v>
      </c>
      <c r="AD158" s="31">
        <v>2</v>
      </c>
      <c r="AE158" s="31">
        <v>41</v>
      </c>
      <c r="AF158" s="31">
        <f t="shared" si="61"/>
        <v>2</v>
      </c>
      <c r="AG158" s="31" t="str">
        <f t="shared" si="53"/>
        <v>65_2</v>
      </c>
      <c r="AH158" s="31">
        <v>29.69</v>
      </c>
      <c r="AI158" s="374"/>
      <c r="AJ158" s="31">
        <v>65</v>
      </c>
      <c r="AK158" s="31">
        <v>2</v>
      </c>
      <c r="AL158" s="31">
        <v>41</v>
      </c>
      <c r="AM158" s="31">
        <f t="shared" si="62"/>
        <v>2</v>
      </c>
      <c r="AN158" s="31" t="str">
        <f t="shared" si="54"/>
        <v>65_2</v>
      </c>
      <c r="AO158" s="31">
        <v>31.18</v>
      </c>
      <c r="AP158" s="373"/>
      <c r="AQ158" s="31">
        <v>65</v>
      </c>
      <c r="AR158" s="31">
        <v>2</v>
      </c>
      <c r="AS158" s="31">
        <v>41</v>
      </c>
      <c r="AT158" s="31">
        <f t="shared" si="63"/>
        <v>2</v>
      </c>
      <c r="AU158" s="31" t="str">
        <f t="shared" si="55"/>
        <v>65_2</v>
      </c>
      <c r="AV158" s="31">
        <v>31.96</v>
      </c>
      <c r="AW158" s="336"/>
      <c r="AX158" s="31">
        <v>65</v>
      </c>
      <c r="AY158" s="31">
        <v>2</v>
      </c>
      <c r="AZ158" s="31">
        <v>41</v>
      </c>
      <c r="BA158" s="31">
        <f t="shared" si="64"/>
        <v>2</v>
      </c>
      <c r="BB158" s="31" t="str">
        <f t="shared" si="56"/>
        <v>65_2</v>
      </c>
      <c r="BC158" s="31">
        <v>32.76</v>
      </c>
      <c r="BD158" s="31"/>
      <c r="BE158" s="31">
        <v>65</v>
      </c>
      <c r="BF158" s="31">
        <v>2</v>
      </c>
      <c r="BG158" s="31">
        <v>41</v>
      </c>
      <c r="BH158" s="31">
        <f t="shared" si="65"/>
        <v>2</v>
      </c>
      <c r="BI158" s="31" t="str">
        <f t="shared" si="66"/>
        <v>65_2</v>
      </c>
      <c r="BJ158" s="31">
        <v>34.07</v>
      </c>
      <c r="BK158" s="31"/>
      <c r="BL158" s="31">
        <v>65</v>
      </c>
      <c r="BM158" s="31">
        <v>2</v>
      </c>
      <c r="BN158" s="31">
        <v>41</v>
      </c>
      <c r="BO158" s="31">
        <v>2</v>
      </c>
      <c r="BP158" s="31" t="s">
        <v>546</v>
      </c>
      <c r="BQ158" s="31">
        <v>35.26</v>
      </c>
      <c r="BR158" s="31"/>
      <c r="BS158" s="31">
        <v>65</v>
      </c>
      <c r="BT158" s="31">
        <v>2</v>
      </c>
      <c r="BU158" s="31">
        <v>41</v>
      </c>
      <c r="BV158" s="31">
        <f t="shared" si="67"/>
        <v>2</v>
      </c>
      <c r="BW158" s="31" t="str">
        <f t="shared" si="57"/>
        <v>65_2</v>
      </c>
      <c r="BX158" s="33">
        <f t="shared" si="68"/>
        <v>32.76</v>
      </c>
      <c r="BY158" s="33">
        <f t="shared" si="69"/>
        <v>34.07</v>
      </c>
      <c r="BZ158" s="33">
        <f t="shared" si="70"/>
        <v>35.26</v>
      </c>
      <c r="CA158" s="322">
        <f t="shared" si="71"/>
        <v>33.414999999999999</v>
      </c>
      <c r="CB158" s="4"/>
      <c r="CC158" s="4"/>
      <c r="CD158" s="4"/>
      <c r="CE158" s="4"/>
      <c r="CF158" s="5"/>
    </row>
    <row r="159" spans="1:84" ht="10.5" x14ac:dyDescent="0.15">
      <c r="A159" s="31">
        <v>65</v>
      </c>
      <c r="B159" s="31">
        <v>3</v>
      </c>
      <c r="C159" s="31">
        <v>42</v>
      </c>
      <c r="D159" s="31">
        <f t="shared" si="58"/>
        <v>3</v>
      </c>
      <c r="E159" s="31" t="str">
        <f t="shared" si="59"/>
        <v>65_3</v>
      </c>
      <c r="F159" s="36">
        <v>26.66</v>
      </c>
      <c r="G159" s="31"/>
      <c r="H159" s="31">
        <v>65</v>
      </c>
      <c r="I159" s="31">
        <v>4</v>
      </c>
      <c r="J159" s="31">
        <v>43</v>
      </c>
      <c r="K159" s="31">
        <f t="shared" si="50"/>
        <v>4</v>
      </c>
      <c r="L159" s="31" t="str">
        <f t="shared" si="51"/>
        <v>65_4</v>
      </c>
      <c r="M159" s="36">
        <v>28.09</v>
      </c>
      <c r="N159" s="4"/>
      <c r="O159" s="31">
        <v>65</v>
      </c>
      <c r="P159" s="31">
        <v>3</v>
      </c>
      <c r="Q159" s="31">
        <v>42</v>
      </c>
      <c r="R159" s="31">
        <f t="shared" si="48"/>
        <v>3</v>
      </c>
      <c r="S159" s="31" t="str">
        <f t="shared" si="49"/>
        <v>65_3</v>
      </c>
      <c r="T159" s="36">
        <v>28.42</v>
      </c>
      <c r="U159" s="4"/>
      <c r="V159" s="31">
        <v>65</v>
      </c>
      <c r="W159" s="31">
        <v>3</v>
      </c>
      <c r="X159" s="31">
        <v>42</v>
      </c>
      <c r="Y159" s="31">
        <f t="shared" si="60"/>
        <v>3</v>
      </c>
      <c r="Z159" s="31" t="str">
        <f t="shared" si="52"/>
        <v>65_3</v>
      </c>
      <c r="AA159" s="36">
        <v>29.35</v>
      </c>
      <c r="AB159" s="374"/>
      <c r="AC159" s="31">
        <v>65</v>
      </c>
      <c r="AD159" s="31">
        <v>3</v>
      </c>
      <c r="AE159" s="31">
        <v>42</v>
      </c>
      <c r="AF159" s="31">
        <f t="shared" si="61"/>
        <v>3</v>
      </c>
      <c r="AG159" s="31" t="str">
        <f t="shared" si="53"/>
        <v>65_3</v>
      </c>
      <c r="AH159" s="31">
        <v>30.23</v>
      </c>
      <c r="AI159" s="374"/>
      <c r="AJ159" s="31">
        <v>65</v>
      </c>
      <c r="AK159" s="31">
        <v>3</v>
      </c>
      <c r="AL159" s="31">
        <v>42</v>
      </c>
      <c r="AM159" s="31">
        <f t="shared" si="62"/>
        <v>3</v>
      </c>
      <c r="AN159" s="31" t="str">
        <f t="shared" si="54"/>
        <v>65_3</v>
      </c>
      <c r="AO159" s="31">
        <v>31.74</v>
      </c>
      <c r="AP159" s="373"/>
      <c r="AQ159" s="31">
        <v>65</v>
      </c>
      <c r="AR159" s="31">
        <v>3</v>
      </c>
      <c r="AS159" s="31">
        <v>42</v>
      </c>
      <c r="AT159" s="31">
        <f t="shared" si="63"/>
        <v>3</v>
      </c>
      <c r="AU159" s="31" t="str">
        <f t="shared" si="55"/>
        <v>65_3</v>
      </c>
      <c r="AV159" s="31">
        <v>32.53</v>
      </c>
      <c r="AW159" s="336"/>
      <c r="AX159" s="31">
        <v>65</v>
      </c>
      <c r="AY159" s="31">
        <v>3</v>
      </c>
      <c r="AZ159" s="31">
        <v>42</v>
      </c>
      <c r="BA159" s="31">
        <f t="shared" si="64"/>
        <v>3</v>
      </c>
      <c r="BB159" s="31" t="str">
        <f t="shared" si="56"/>
        <v>65_3</v>
      </c>
      <c r="BC159" s="31">
        <v>33.35</v>
      </c>
      <c r="BD159" s="31"/>
      <c r="BE159" s="31">
        <v>65</v>
      </c>
      <c r="BF159" s="31">
        <v>3</v>
      </c>
      <c r="BG159" s="31">
        <v>42</v>
      </c>
      <c r="BH159" s="31">
        <f t="shared" si="65"/>
        <v>3</v>
      </c>
      <c r="BI159" s="31" t="str">
        <f t="shared" si="66"/>
        <v>65_3</v>
      </c>
      <c r="BJ159" s="31">
        <v>34.68</v>
      </c>
      <c r="BK159" s="31"/>
      <c r="BL159" s="31">
        <v>65</v>
      </c>
      <c r="BM159" s="31">
        <v>3</v>
      </c>
      <c r="BN159" s="31">
        <v>42</v>
      </c>
      <c r="BO159" s="31">
        <v>3</v>
      </c>
      <c r="BP159" s="31" t="s">
        <v>547</v>
      </c>
      <c r="BQ159" s="31">
        <v>35.89</v>
      </c>
      <c r="BR159" s="31"/>
      <c r="BS159" s="31">
        <v>65</v>
      </c>
      <c r="BT159" s="31">
        <v>3</v>
      </c>
      <c r="BU159" s="31">
        <v>42</v>
      </c>
      <c r="BV159" s="31">
        <f t="shared" si="67"/>
        <v>3</v>
      </c>
      <c r="BW159" s="31" t="str">
        <f t="shared" si="57"/>
        <v>65_3</v>
      </c>
      <c r="BX159" s="33">
        <f t="shared" si="68"/>
        <v>33.35</v>
      </c>
      <c r="BY159" s="33">
        <f t="shared" si="69"/>
        <v>34.68</v>
      </c>
      <c r="BZ159" s="33">
        <f t="shared" si="70"/>
        <v>35.89</v>
      </c>
      <c r="CA159" s="322">
        <f t="shared" si="71"/>
        <v>34.015000000000001</v>
      </c>
      <c r="CB159" s="4"/>
      <c r="CC159" s="4"/>
      <c r="CD159" s="4"/>
      <c r="CE159" s="4"/>
      <c r="CF159" s="5"/>
    </row>
    <row r="160" spans="1:84" ht="10.5" x14ac:dyDescent="0.15">
      <c r="A160" s="31">
        <v>65</v>
      </c>
      <c r="B160" s="31">
        <v>4</v>
      </c>
      <c r="C160" s="31">
        <v>43</v>
      </c>
      <c r="D160" s="31">
        <f t="shared" si="58"/>
        <v>4</v>
      </c>
      <c r="E160" s="31" t="str">
        <f t="shared" si="59"/>
        <v>65_4</v>
      </c>
      <c r="F160" s="36">
        <v>27.14</v>
      </c>
      <c r="G160" s="31"/>
      <c r="H160" s="31">
        <v>65</v>
      </c>
      <c r="I160" s="31">
        <v>5</v>
      </c>
      <c r="J160" s="31">
        <v>44</v>
      </c>
      <c r="K160" s="31">
        <f t="shared" si="50"/>
        <v>5</v>
      </c>
      <c r="L160" s="31" t="str">
        <f t="shared" si="51"/>
        <v>65_5</v>
      </c>
      <c r="M160" s="36">
        <v>28.56</v>
      </c>
      <c r="N160" s="4"/>
      <c r="O160" s="31">
        <v>65</v>
      </c>
      <c r="P160" s="31">
        <v>4</v>
      </c>
      <c r="Q160" s="31">
        <v>43</v>
      </c>
      <c r="R160" s="31">
        <f t="shared" si="48"/>
        <v>4</v>
      </c>
      <c r="S160" s="31" t="str">
        <f t="shared" si="49"/>
        <v>65_4</v>
      </c>
      <c r="T160" s="36">
        <v>28.94</v>
      </c>
      <c r="U160" s="4"/>
      <c r="V160" s="31">
        <v>65</v>
      </c>
      <c r="W160" s="31">
        <v>4</v>
      </c>
      <c r="X160" s="31">
        <v>43</v>
      </c>
      <c r="Y160" s="31">
        <f t="shared" si="60"/>
        <v>4</v>
      </c>
      <c r="Z160" s="31" t="str">
        <f t="shared" si="52"/>
        <v>65_4</v>
      </c>
      <c r="AA160" s="36">
        <v>29.88</v>
      </c>
      <c r="AB160" s="374"/>
      <c r="AC160" s="31">
        <v>65</v>
      </c>
      <c r="AD160" s="31">
        <v>4</v>
      </c>
      <c r="AE160" s="31">
        <v>43</v>
      </c>
      <c r="AF160" s="31">
        <f t="shared" si="61"/>
        <v>4</v>
      </c>
      <c r="AG160" s="31" t="str">
        <f t="shared" si="53"/>
        <v>65_4</v>
      </c>
      <c r="AH160" s="31">
        <v>30.77</v>
      </c>
      <c r="AI160" s="374"/>
      <c r="AJ160" s="31">
        <v>65</v>
      </c>
      <c r="AK160" s="31">
        <v>4</v>
      </c>
      <c r="AL160" s="31">
        <v>43</v>
      </c>
      <c r="AM160" s="31">
        <f t="shared" si="62"/>
        <v>4</v>
      </c>
      <c r="AN160" s="31" t="str">
        <f t="shared" si="54"/>
        <v>65_4</v>
      </c>
      <c r="AO160" s="31">
        <v>32.31</v>
      </c>
      <c r="AP160" s="373"/>
      <c r="AQ160" s="31">
        <v>65</v>
      </c>
      <c r="AR160" s="31">
        <v>4</v>
      </c>
      <c r="AS160" s="31">
        <v>43</v>
      </c>
      <c r="AT160" s="31">
        <f t="shared" si="63"/>
        <v>4</v>
      </c>
      <c r="AU160" s="31" t="str">
        <f t="shared" si="55"/>
        <v>65_4</v>
      </c>
      <c r="AV160" s="31">
        <v>33.119999999999997</v>
      </c>
      <c r="AW160" s="336"/>
      <c r="AX160" s="31">
        <v>65</v>
      </c>
      <c r="AY160" s="31">
        <v>4</v>
      </c>
      <c r="AZ160" s="31">
        <v>43</v>
      </c>
      <c r="BA160" s="31">
        <f t="shared" si="64"/>
        <v>4</v>
      </c>
      <c r="BB160" s="31" t="str">
        <f t="shared" si="56"/>
        <v>65_4</v>
      </c>
      <c r="BC160" s="31">
        <v>33.950000000000003</v>
      </c>
      <c r="BD160" s="31"/>
      <c r="BE160" s="31">
        <v>65</v>
      </c>
      <c r="BF160" s="31">
        <v>4</v>
      </c>
      <c r="BG160" s="31">
        <v>43</v>
      </c>
      <c r="BH160" s="31">
        <f t="shared" si="65"/>
        <v>4</v>
      </c>
      <c r="BI160" s="31" t="str">
        <f t="shared" si="66"/>
        <v>65_4</v>
      </c>
      <c r="BJ160" s="31">
        <v>35.299999999999997</v>
      </c>
      <c r="BK160" s="31"/>
      <c r="BL160" s="31">
        <v>65</v>
      </c>
      <c r="BM160" s="31">
        <v>4</v>
      </c>
      <c r="BN160" s="31">
        <v>43</v>
      </c>
      <c r="BO160" s="31">
        <v>4</v>
      </c>
      <c r="BP160" s="31" t="s">
        <v>548</v>
      </c>
      <c r="BQ160" s="31">
        <v>36.54</v>
      </c>
      <c r="BR160" s="31"/>
      <c r="BS160" s="31">
        <v>65</v>
      </c>
      <c r="BT160" s="31">
        <v>4</v>
      </c>
      <c r="BU160" s="31">
        <v>43</v>
      </c>
      <c r="BV160" s="31">
        <f t="shared" si="67"/>
        <v>4</v>
      </c>
      <c r="BW160" s="31" t="str">
        <f t="shared" si="57"/>
        <v>65_4</v>
      </c>
      <c r="BX160" s="33">
        <f t="shared" si="68"/>
        <v>33.950000000000003</v>
      </c>
      <c r="BY160" s="33">
        <f t="shared" si="69"/>
        <v>35.299999999999997</v>
      </c>
      <c r="BZ160" s="33">
        <f t="shared" si="70"/>
        <v>36.54</v>
      </c>
      <c r="CA160" s="322">
        <f t="shared" si="71"/>
        <v>34.625</v>
      </c>
      <c r="CB160" s="4"/>
      <c r="CC160" s="4"/>
      <c r="CD160" s="4"/>
      <c r="CE160" s="4"/>
      <c r="CF160" s="5"/>
    </row>
    <row r="161" spans="1:84" ht="10.5" x14ac:dyDescent="0.15">
      <c r="A161" s="31">
        <v>65</v>
      </c>
      <c r="B161" s="31">
        <v>5</v>
      </c>
      <c r="C161" s="31">
        <v>44</v>
      </c>
      <c r="D161" s="31">
        <f t="shared" si="58"/>
        <v>5</v>
      </c>
      <c r="E161" s="31" t="str">
        <f t="shared" si="59"/>
        <v>65_5</v>
      </c>
      <c r="F161" s="36">
        <v>27.6</v>
      </c>
      <c r="G161" s="31"/>
      <c r="H161" s="31">
        <v>65</v>
      </c>
      <c r="I161" s="31">
        <v>6</v>
      </c>
      <c r="J161" s="31">
        <v>46</v>
      </c>
      <c r="K161" s="31">
        <f t="shared" si="50"/>
        <v>6</v>
      </c>
      <c r="L161" s="31" t="str">
        <f t="shared" si="51"/>
        <v>65_6</v>
      </c>
      <c r="M161" s="36">
        <v>29.43</v>
      </c>
      <c r="N161" s="4"/>
      <c r="O161" s="31">
        <v>65</v>
      </c>
      <c r="P161" s="31">
        <v>5</v>
      </c>
      <c r="Q161" s="31">
        <v>44</v>
      </c>
      <c r="R161" s="31">
        <f t="shared" si="48"/>
        <v>5</v>
      </c>
      <c r="S161" s="31" t="str">
        <f t="shared" si="49"/>
        <v>65_5</v>
      </c>
      <c r="T161" s="36">
        <v>29.42</v>
      </c>
      <c r="U161" s="4"/>
      <c r="V161" s="31">
        <v>65</v>
      </c>
      <c r="W161" s="31">
        <v>5</v>
      </c>
      <c r="X161" s="31">
        <v>44</v>
      </c>
      <c r="Y161" s="31">
        <f t="shared" si="60"/>
        <v>5</v>
      </c>
      <c r="Z161" s="31" t="str">
        <f t="shared" si="52"/>
        <v>65_5</v>
      </c>
      <c r="AA161" s="36">
        <v>30.38</v>
      </c>
      <c r="AB161" s="374"/>
      <c r="AC161" s="31">
        <v>65</v>
      </c>
      <c r="AD161" s="31">
        <v>5</v>
      </c>
      <c r="AE161" s="31">
        <v>44</v>
      </c>
      <c r="AF161" s="31">
        <f t="shared" si="61"/>
        <v>5</v>
      </c>
      <c r="AG161" s="31" t="str">
        <f t="shared" si="53"/>
        <v>65_5</v>
      </c>
      <c r="AH161" s="31">
        <v>31.29</v>
      </c>
      <c r="AI161" s="374"/>
      <c r="AJ161" s="31">
        <v>65</v>
      </c>
      <c r="AK161" s="31">
        <v>5</v>
      </c>
      <c r="AL161" s="31">
        <v>44</v>
      </c>
      <c r="AM161" s="31">
        <f t="shared" si="62"/>
        <v>5</v>
      </c>
      <c r="AN161" s="31" t="str">
        <f t="shared" si="54"/>
        <v>65_5</v>
      </c>
      <c r="AO161" s="31">
        <v>32.85</v>
      </c>
      <c r="AP161" s="373"/>
      <c r="AQ161" s="31">
        <v>65</v>
      </c>
      <c r="AR161" s="31">
        <v>5</v>
      </c>
      <c r="AS161" s="31">
        <v>44</v>
      </c>
      <c r="AT161" s="31">
        <f t="shared" si="63"/>
        <v>5</v>
      </c>
      <c r="AU161" s="31" t="str">
        <f t="shared" si="55"/>
        <v>65_5</v>
      </c>
      <c r="AV161" s="31">
        <v>33.67</v>
      </c>
      <c r="AW161" s="336"/>
      <c r="AX161" s="31">
        <v>65</v>
      </c>
      <c r="AY161" s="31">
        <v>5</v>
      </c>
      <c r="AZ161" s="31">
        <v>44</v>
      </c>
      <c r="BA161" s="31">
        <f t="shared" si="64"/>
        <v>5</v>
      </c>
      <c r="BB161" s="31" t="str">
        <f t="shared" si="56"/>
        <v>65_5</v>
      </c>
      <c r="BC161" s="31">
        <v>34.520000000000003</v>
      </c>
      <c r="BD161" s="31"/>
      <c r="BE161" s="31">
        <v>65</v>
      </c>
      <c r="BF161" s="31">
        <v>5</v>
      </c>
      <c r="BG161" s="31">
        <v>44</v>
      </c>
      <c r="BH161" s="31">
        <f t="shared" si="65"/>
        <v>5</v>
      </c>
      <c r="BI161" s="31" t="str">
        <f t="shared" si="66"/>
        <v>65_5</v>
      </c>
      <c r="BJ161" s="31">
        <v>35.9</v>
      </c>
      <c r="BK161" s="31"/>
      <c r="BL161" s="31">
        <v>65</v>
      </c>
      <c r="BM161" s="31">
        <v>5</v>
      </c>
      <c r="BN161" s="31">
        <v>44</v>
      </c>
      <c r="BO161" s="31">
        <v>5</v>
      </c>
      <c r="BP161" s="31" t="s">
        <v>549</v>
      </c>
      <c r="BQ161" s="31">
        <v>37.15</v>
      </c>
      <c r="BR161" s="31"/>
      <c r="BS161" s="31">
        <v>65</v>
      </c>
      <c r="BT161" s="31">
        <v>5</v>
      </c>
      <c r="BU161" s="31">
        <v>44</v>
      </c>
      <c r="BV161" s="31">
        <f t="shared" si="67"/>
        <v>5</v>
      </c>
      <c r="BW161" s="31" t="str">
        <f t="shared" si="57"/>
        <v>65_5</v>
      </c>
      <c r="BX161" s="33">
        <f t="shared" si="68"/>
        <v>34.520000000000003</v>
      </c>
      <c r="BY161" s="33">
        <f t="shared" si="69"/>
        <v>35.9</v>
      </c>
      <c r="BZ161" s="33">
        <f t="shared" si="70"/>
        <v>37.15</v>
      </c>
      <c r="CA161" s="322">
        <f t="shared" si="71"/>
        <v>35.21</v>
      </c>
      <c r="CB161" s="4"/>
      <c r="CC161" s="4"/>
      <c r="CD161" s="4"/>
      <c r="CE161" s="4"/>
      <c r="CF161" s="5"/>
    </row>
    <row r="162" spans="1:84" ht="10.5" x14ac:dyDescent="0.15">
      <c r="A162" s="31">
        <v>65</v>
      </c>
      <c r="B162" s="31">
        <v>6</v>
      </c>
      <c r="C162" s="31">
        <v>46</v>
      </c>
      <c r="D162" s="31">
        <f t="shared" si="58"/>
        <v>6</v>
      </c>
      <c r="E162" s="31" t="str">
        <f t="shared" si="59"/>
        <v>65_6</v>
      </c>
      <c r="F162" s="36">
        <v>28.43</v>
      </c>
      <c r="G162" s="31"/>
      <c r="H162" s="31">
        <v>65</v>
      </c>
      <c r="I162" s="31">
        <v>7</v>
      </c>
      <c r="J162" s="31">
        <v>48</v>
      </c>
      <c r="K162" s="31">
        <f t="shared" si="50"/>
        <v>7</v>
      </c>
      <c r="L162" s="31" t="str">
        <f t="shared" si="51"/>
        <v>65_7</v>
      </c>
      <c r="M162" s="36">
        <v>30.32</v>
      </c>
      <c r="N162" s="4"/>
      <c r="O162" s="31">
        <v>65</v>
      </c>
      <c r="P162" s="31">
        <v>6</v>
      </c>
      <c r="Q162" s="31">
        <v>46</v>
      </c>
      <c r="R162" s="31">
        <f t="shared" si="48"/>
        <v>6</v>
      </c>
      <c r="S162" s="31" t="str">
        <f t="shared" si="49"/>
        <v>65_6</v>
      </c>
      <c r="T162" s="36">
        <v>30.31</v>
      </c>
      <c r="U162" s="4"/>
      <c r="V162" s="31">
        <v>65</v>
      </c>
      <c r="W162" s="31">
        <v>6</v>
      </c>
      <c r="X162" s="31">
        <v>46</v>
      </c>
      <c r="Y162" s="31">
        <f t="shared" si="60"/>
        <v>6</v>
      </c>
      <c r="Z162" s="31" t="str">
        <f t="shared" si="52"/>
        <v>65_6</v>
      </c>
      <c r="AA162" s="36">
        <v>31.29</v>
      </c>
      <c r="AB162" s="374"/>
      <c r="AC162" s="31">
        <v>65</v>
      </c>
      <c r="AD162" s="31">
        <v>6</v>
      </c>
      <c r="AE162" s="31">
        <v>46</v>
      </c>
      <c r="AF162" s="31">
        <f t="shared" si="61"/>
        <v>6</v>
      </c>
      <c r="AG162" s="31" t="str">
        <f t="shared" si="53"/>
        <v>65_6</v>
      </c>
      <c r="AH162" s="31">
        <v>32.229999999999997</v>
      </c>
      <c r="AI162" s="374"/>
      <c r="AJ162" s="31">
        <v>65</v>
      </c>
      <c r="AK162" s="31">
        <v>6</v>
      </c>
      <c r="AL162" s="31">
        <v>46</v>
      </c>
      <c r="AM162" s="31">
        <f t="shared" si="62"/>
        <v>6</v>
      </c>
      <c r="AN162" s="31" t="str">
        <f t="shared" si="54"/>
        <v>65_6</v>
      </c>
      <c r="AO162" s="31">
        <v>33.840000000000003</v>
      </c>
      <c r="AP162" s="373"/>
      <c r="AQ162" s="31">
        <v>65</v>
      </c>
      <c r="AR162" s="31">
        <v>6</v>
      </c>
      <c r="AS162" s="31">
        <v>46</v>
      </c>
      <c r="AT162" s="31">
        <f t="shared" si="63"/>
        <v>6</v>
      </c>
      <c r="AU162" s="31" t="str">
        <f t="shared" si="55"/>
        <v>65_6</v>
      </c>
      <c r="AV162" s="31">
        <v>34.69</v>
      </c>
      <c r="AW162" s="336"/>
      <c r="AX162" s="31">
        <v>65</v>
      </c>
      <c r="AY162" s="31">
        <v>6</v>
      </c>
      <c r="AZ162" s="31">
        <v>46</v>
      </c>
      <c r="BA162" s="31">
        <f t="shared" si="64"/>
        <v>6</v>
      </c>
      <c r="BB162" s="31" t="str">
        <f t="shared" si="56"/>
        <v>65_6</v>
      </c>
      <c r="BC162" s="31">
        <v>35.56</v>
      </c>
      <c r="BD162" s="31"/>
      <c r="BE162" s="31">
        <v>65</v>
      </c>
      <c r="BF162" s="31">
        <v>6</v>
      </c>
      <c r="BG162" s="31">
        <v>46</v>
      </c>
      <c r="BH162" s="31">
        <f t="shared" si="65"/>
        <v>6</v>
      </c>
      <c r="BI162" s="31" t="str">
        <f t="shared" si="66"/>
        <v>65_6</v>
      </c>
      <c r="BJ162" s="31">
        <v>36.979999999999997</v>
      </c>
      <c r="BK162" s="31"/>
      <c r="BL162" s="31">
        <v>65</v>
      </c>
      <c r="BM162" s="31">
        <v>6</v>
      </c>
      <c r="BN162" s="31">
        <v>46</v>
      </c>
      <c r="BO162" s="31">
        <v>6</v>
      </c>
      <c r="BP162" s="31" t="s">
        <v>550</v>
      </c>
      <c r="BQ162" s="31">
        <v>38.28</v>
      </c>
      <c r="BR162" s="31"/>
      <c r="BS162" s="31">
        <v>65</v>
      </c>
      <c r="BT162" s="31">
        <v>6</v>
      </c>
      <c r="BU162" s="31">
        <v>46</v>
      </c>
      <c r="BV162" s="31">
        <f t="shared" si="67"/>
        <v>6</v>
      </c>
      <c r="BW162" s="31" t="str">
        <f t="shared" si="57"/>
        <v>65_6</v>
      </c>
      <c r="BX162" s="33">
        <f t="shared" si="68"/>
        <v>35.56</v>
      </c>
      <c r="BY162" s="33">
        <f t="shared" si="69"/>
        <v>36.979999999999997</v>
      </c>
      <c r="BZ162" s="33">
        <f t="shared" si="70"/>
        <v>38.28</v>
      </c>
      <c r="CA162" s="322">
        <f t="shared" si="71"/>
        <v>36.269999999999996</v>
      </c>
      <c r="CB162" s="4"/>
      <c r="CC162" s="4"/>
      <c r="CD162" s="4"/>
      <c r="CE162" s="4"/>
      <c r="CF162" s="5"/>
    </row>
    <row r="163" spans="1:84" ht="10.5" x14ac:dyDescent="0.15">
      <c r="A163" s="31">
        <v>65</v>
      </c>
      <c r="B163" s="31">
        <v>7</v>
      </c>
      <c r="C163" s="31">
        <v>48</v>
      </c>
      <c r="D163" s="31">
        <f t="shared" si="58"/>
        <v>7</v>
      </c>
      <c r="E163" s="31" t="str">
        <f t="shared" si="59"/>
        <v>65_7</v>
      </c>
      <c r="F163" s="36">
        <v>29.29</v>
      </c>
      <c r="G163" s="31"/>
      <c r="H163" s="31">
        <v>65</v>
      </c>
      <c r="I163" s="31">
        <v>8</v>
      </c>
      <c r="J163" s="31">
        <v>50</v>
      </c>
      <c r="K163" s="31">
        <f t="shared" si="50"/>
        <v>8</v>
      </c>
      <c r="L163" s="31" t="str">
        <f t="shared" si="51"/>
        <v>65_8</v>
      </c>
      <c r="M163" s="36">
        <v>31.21</v>
      </c>
      <c r="N163" s="4"/>
      <c r="O163" s="31">
        <v>65</v>
      </c>
      <c r="P163" s="31">
        <v>7</v>
      </c>
      <c r="Q163" s="31">
        <v>48</v>
      </c>
      <c r="R163" s="31">
        <f t="shared" si="48"/>
        <v>7</v>
      </c>
      <c r="S163" s="31" t="str">
        <f t="shared" si="49"/>
        <v>65_7</v>
      </c>
      <c r="T163" s="36">
        <v>31.23</v>
      </c>
      <c r="U163" s="4"/>
      <c r="V163" s="31">
        <v>65</v>
      </c>
      <c r="W163" s="31">
        <v>7</v>
      </c>
      <c r="X163" s="31">
        <v>48</v>
      </c>
      <c r="Y163" s="31">
        <f t="shared" si="60"/>
        <v>7</v>
      </c>
      <c r="Z163" s="31" t="str">
        <f t="shared" si="52"/>
        <v>65_7</v>
      </c>
      <c r="AA163" s="36">
        <v>32.24</v>
      </c>
      <c r="AB163" s="374"/>
      <c r="AC163" s="31">
        <v>65</v>
      </c>
      <c r="AD163" s="31">
        <v>7</v>
      </c>
      <c r="AE163" s="31">
        <v>48</v>
      </c>
      <c r="AF163" s="31">
        <f t="shared" si="61"/>
        <v>7</v>
      </c>
      <c r="AG163" s="31" t="str">
        <f t="shared" si="53"/>
        <v>65_7</v>
      </c>
      <c r="AH163" s="31">
        <v>33.21</v>
      </c>
      <c r="AI163" s="374"/>
      <c r="AJ163" s="31">
        <v>65</v>
      </c>
      <c r="AK163" s="31">
        <v>7</v>
      </c>
      <c r="AL163" s="31">
        <v>48</v>
      </c>
      <c r="AM163" s="31">
        <f t="shared" si="62"/>
        <v>7</v>
      </c>
      <c r="AN163" s="31" t="str">
        <f t="shared" si="54"/>
        <v>65_7</v>
      </c>
      <c r="AO163" s="31">
        <v>34.869999999999997</v>
      </c>
      <c r="AP163" s="373"/>
      <c r="AQ163" s="31">
        <v>65</v>
      </c>
      <c r="AR163" s="31">
        <v>7</v>
      </c>
      <c r="AS163" s="31">
        <v>48</v>
      </c>
      <c r="AT163" s="31">
        <f t="shared" si="63"/>
        <v>7</v>
      </c>
      <c r="AU163" s="31" t="str">
        <f t="shared" si="55"/>
        <v>65_7</v>
      </c>
      <c r="AV163" s="31">
        <v>35.74</v>
      </c>
      <c r="AW163" s="336"/>
      <c r="AX163" s="31">
        <v>65</v>
      </c>
      <c r="AY163" s="31">
        <v>7</v>
      </c>
      <c r="AZ163" s="31">
        <v>48</v>
      </c>
      <c r="BA163" s="31">
        <f t="shared" si="64"/>
        <v>7</v>
      </c>
      <c r="BB163" s="31" t="str">
        <f t="shared" si="56"/>
        <v>65_7</v>
      </c>
      <c r="BC163" s="31">
        <v>36.630000000000003</v>
      </c>
      <c r="BD163" s="31"/>
      <c r="BE163" s="31">
        <v>65</v>
      </c>
      <c r="BF163" s="31">
        <v>7</v>
      </c>
      <c r="BG163" s="31">
        <v>48</v>
      </c>
      <c r="BH163" s="31">
        <f t="shared" si="65"/>
        <v>7</v>
      </c>
      <c r="BI163" s="31" t="str">
        <f t="shared" si="66"/>
        <v>65_7</v>
      </c>
      <c r="BJ163" s="31">
        <v>38.1</v>
      </c>
      <c r="BK163" s="31"/>
      <c r="BL163" s="31">
        <v>65</v>
      </c>
      <c r="BM163" s="31">
        <v>7</v>
      </c>
      <c r="BN163" s="31">
        <v>48</v>
      </c>
      <c r="BO163" s="31">
        <v>7</v>
      </c>
      <c r="BP163" s="31" t="s">
        <v>551</v>
      </c>
      <c r="BQ163" s="31">
        <v>39.43</v>
      </c>
      <c r="BR163" s="31"/>
      <c r="BS163" s="31">
        <v>65</v>
      </c>
      <c r="BT163" s="31">
        <v>7</v>
      </c>
      <c r="BU163" s="31">
        <v>48</v>
      </c>
      <c r="BV163" s="31">
        <f t="shared" si="67"/>
        <v>7</v>
      </c>
      <c r="BW163" s="31" t="str">
        <f t="shared" si="57"/>
        <v>65_7</v>
      </c>
      <c r="BX163" s="33">
        <f t="shared" si="68"/>
        <v>36.630000000000003</v>
      </c>
      <c r="BY163" s="33">
        <f t="shared" si="69"/>
        <v>38.1</v>
      </c>
      <c r="BZ163" s="33">
        <f t="shared" si="70"/>
        <v>39.43</v>
      </c>
      <c r="CA163" s="322">
        <f t="shared" si="71"/>
        <v>37.365000000000002</v>
      </c>
      <c r="CB163" s="4"/>
      <c r="CC163" s="4"/>
      <c r="CD163" s="4"/>
      <c r="CE163" s="4"/>
      <c r="CF163" s="5"/>
    </row>
    <row r="164" spans="1:84" ht="10.5" x14ac:dyDescent="0.15">
      <c r="A164" s="31">
        <v>65</v>
      </c>
      <c r="B164" s="31">
        <v>8</v>
      </c>
      <c r="C164" s="31">
        <v>50</v>
      </c>
      <c r="D164" s="31">
        <f t="shared" si="58"/>
        <v>8</v>
      </c>
      <c r="E164" s="31" t="str">
        <f t="shared" si="59"/>
        <v>65_8</v>
      </c>
      <c r="F164" s="36">
        <v>30.16</v>
      </c>
      <c r="G164" s="31"/>
      <c r="H164" s="31">
        <v>65</v>
      </c>
      <c r="I164" s="31">
        <v>9</v>
      </c>
      <c r="J164" s="31">
        <v>52</v>
      </c>
      <c r="K164" s="31">
        <f t="shared" si="50"/>
        <v>9</v>
      </c>
      <c r="L164" s="31" t="str">
        <f t="shared" si="51"/>
        <v>65_9</v>
      </c>
      <c r="M164" s="36">
        <v>32.1</v>
      </c>
      <c r="N164" s="4"/>
      <c r="O164" s="31">
        <v>65</v>
      </c>
      <c r="P164" s="31">
        <v>8</v>
      </c>
      <c r="Q164" s="31">
        <v>50</v>
      </c>
      <c r="R164" s="31">
        <f t="shared" si="48"/>
        <v>8</v>
      </c>
      <c r="S164" s="31" t="str">
        <f t="shared" si="49"/>
        <v>65_8</v>
      </c>
      <c r="T164" s="36">
        <v>32.15</v>
      </c>
      <c r="U164" s="4"/>
      <c r="V164" s="31">
        <v>65</v>
      </c>
      <c r="W164" s="31">
        <v>8</v>
      </c>
      <c r="X164" s="31">
        <v>50</v>
      </c>
      <c r="Y164" s="31">
        <f t="shared" si="60"/>
        <v>8</v>
      </c>
      <c r="Z164" s="31" t="str">
        <f t="shared" si="52"/>
        <v>65_8</v>
      </c>
      <c r="AA164" s="36">
        <v>33.19</v>
      </c>
      <c r="AB164" s="374"/>
      <c r="AC164" s="31">
        <v>65</v>
      </c>
      <c r="AD164" s="31">
        <v>8</v>
      </c>
      <c r="AE164" s="31">
        <v>50</v>
      </c>
      <c r="AF164" s="31">
        <f t="shared" si="61"/>
        <v>8</v>
      </c>
      <c r="AG164" s="31" t="str">
        <f t="shared" si="53"/>
        <v>65_8</v>
      </c>
      <c r="AH164" s="31">
        <v>34.19</v>
      </c>
      <c r="AI164" s="374"/>
      <c r="AJ164" s="31">
        <v>65</v>
      </c>
      <c r="AK164" s="31">
        <v>8</v>
      </c>
      <c r="AL164" s="31">
        <v>50</v>
      </c>
      <c r="AM164" s="31">
        <f t="shared" si="62"/>
        <v>8</v>
      </c>
      <c r="AN164" s="31" t="str">
        <f t="shared" si="54"/>
        <v>65_8</v>
      </c>
      <c r="AO164" s="31">
        <v>35.9</v>
      </c>
      <c r="AP164" s="373"/>
      <c r="AQ164" s="31">
        <v>65</v>
      </c>
      <c r="AR164" s="31">
        <v>8</v>
      </c>
      <c r="AS164" s="31">
        <v>50</v>
      </c>
      <c r="AT164" s="31">
        <f t="shared" si="63"/>
        <v>8</v>
      </c>
      <c r="AU164" s="31" t="str">
        <f t="shared" si="55"/>
        <v>65_8</v>
      </c>
      <c r="AV164" s="31">
        <v>36.799999999999997</v>
      </c>
      <c r="AW164" s="336"/>
      <c r="AX164" s="31">
        <v>65</v>
      </c>
      <c r="AY164" s="31">
        <v>8</v>
      </c>
      <c r="AZ164" s="31">
        <v>50</v>
      </c>
      <c r="BA164" s="31">
        <f t="shared" si="64"/>
        <v>8</v>
      </c>
      <c r="BB164" s="31" t="str">
        <f t="shared" si="56"/>
        <v>65_8</v>
      </c>
      <c r="BC164" s="31">
        <v>37.72</v>
      </c>
      <c r="BD164" s="31"/>
      <c r="BE164" s="31">
        <v>65</v>
      </c>
      <c r="BF164" s="31">
        <v>8</v>
      </c>
      <c r="BG164" s="31">
        <v>50</v>
      </c>
      <c r="BH164" s="31">
        <f t="shared" si="65"/>
        <v>8</v>
      </c>
      <c r="BI164" s="31" t="str">
        <f t="shared" si="66"/>
        <v>65_8</v>
      </c>
      <c r="BJ164" s="31">
        <v>39.229999999999997</v>
      </c>
      <c r="BK164" s="31"/>
      <c r="BL164" s="31">
        <v>65</v>
      </c>
      <c r="BM164" s="31">
        <v>8</v>
      </c>
      <c r="BN164" s="31">
        <v>50</v>
      </c>
      <c r="BO164" s="31">
        <v>8</v>
      </c>
      <c r="BP164" s="31" t="s">
        <v>552</v>
      </c>
      <c r="BQ164" s="31">
        <v>40.6</v>
      </c>
      <c r="BR164" s="31"/>
      <c r="BS164" s="31">
        <v>65</v>
      </c>
      <c r="BT164" s="31">
        <v>8</v>
      </c>
      <c r="BU164" s="31">
        <v>50</v>
      </c>
      <c r="BV164" s="31">
        <f t="shared" si="67"/>
        <v>8</v>
      </c>
      <c r="BW164" s="31" t="str">
        <f t="shared" si="57"/>
        <v>65_8</v>
      </c>
      <c r="BX164" s="33">
        <f t="shared" si="68"/>
        <v>37.72</v>
      </c>
      <c r="BY164" s="33">
        <f t="shared" si="69"/>
        <v>39.229999999999997</v>
      </c>
      <c r="BZ164" s="33">
        <f t="shared" si="70"/>
        <v>40.6</v>
      </c>
      <c r="CA164" s="322">
        <f t="shared" si="71"/>
        <v>38.474999999999994</v>
      </c>
      <c r="CB164" s="4"/>
      <c r="CC164" s="4"/>
      <c r="CD164" s="4"/>
      <c r="CE164" s="4"/>
      <c r="CF164" s="5"/>
    </row>
    <row r="165" spans="1:84" ht="10.5" x14ac:dyDescent="0.15">
      <c r="A165" s="31">
        <v>65</v>
      </c>
      <c r="B165" s="31">
        <v>9</v>
      </c>
      <c r="C165" s="31">
        <v>52</v>
      </c>
      <c r="D165" s="31">
        <f t="shared" si="58"/>
        <v>9</v>
      </c>
      <c r="E165" s="31" t="str">
        <f t="shared" si="59"/>
        <v>65_9</v>
      </c>
      <c r="F165" s="36">
        <v>31.02</v>
      </c>
      <c r="G165" s="31"/>
      <c r="H165" s="31">
        <v>65</v>
      </c>
      <c r="I165" s="31">
        <v>10</v>
      </c>
      <c r="J165" s="31">
        <v>54</v>
      </c>
      <c r="K165" s="31">
        <f t="shared" si="50"/>
        <v>10</v>
      </c>
      <c r="L165" s="31" t="str">
        <f t="shared" si="51"/>
        <v>65_10</v>
      </c>
      <c r="M165" s="36">
        <v>33</v>
      </c>
      <c r="N165" s="4"/>
      <c r="O165" s="31">
        <v>65</v>
      </c>
      <c r="P165" s="31">
        <v>9</v>
      </c>
      <c r="Q165" s="31">
        <v>52</v>
      </c>
      <c r="R165" s="31">
        <f t="shared" si="48"/>
        <v>9</v>
      </c>
      <c r="S165" s="31" t="str">
        <f t="shared" si="49"/>
        <v>65_9</v>
      </c>
      <c r="T165" s="36">
        <v>33.07</v>
      </c>
      <c r="U165" s="4"/>
      <c r="V165" s="31">
        <v>65</v>
      </c>
      <c r="W165" s="31">
        <v>9</v>
      </c>
      <c r="X165" s="31">
        <v>52</v>
      </c>
      <c r="Y165" s="31">
        <f t="shared" si="60"/>
        <v>9</v>
      </c>
      <c r="Z165" s="31" t="str">
        <f t="shared" si="52"/>
        <v>65_9</v>
      </c>
      <c r="AA165" s="36">
        <v>34.14</v>
      </c>
      <c r="AB165" s="374"/>
      <c r="AC165" s="31">
        <v>65</v>
      </c>
      <c r="AD165" s="31">
        <v>9</v>
      </c>
      <c r="AE165" s="31">
        <v>52</v>
      </c>
      <c r="AF165" s="31">
        <f t="shared" si="61"/>
        <v>9</v>
      </c>
      <c r="AG165" s="31" t="str">
        <f t="shared" si="53"/>
        <v>65_9</v>
      </c>
      <c r="AH165" s="31">
        <v>35.159999999999997</v>
      </c>
      <c r="AI165" s="374"/>
      <c r="AJ165" s="31">
        <v>65</v>
      </c>
      <c r="AK165" s="31">
        <v>9</v>
      </c>
      <c r="AL165" s="31">
        <v>52</v>
      </c>
      <c r="AM165" s="31">
        <f t="shared" si="62"/>
        <v>9</v>
      </c>
      <c r="AN165" s="31" t="str">
        <f t="shared" si="54"/>
        <v>65_9</v>
      </c>
      <c r="AO165" s="31">
        <v>36.92</v>
      </c>
      <c r="AP165" s="373"/>
      <c r="AQ165" s="31">
        <v>65</v>
      </c>
      <c r="AR165" s="31">
        <v>9</v>
      </c>
      <c r="AS165" s="31">
        <v>52</v>
      </c>
      <c r="AT165" s="31">
        <f t="shared" si="63"/>
        <v>9</v>
      </c>
      <c r="AU165" s="31" t="str">
        <f t="shared" si="55"/>
        <v>65_9</v>
      </c>
      <c r="AV165" s="31">
        <v>37.85</v>
      </c>
      <c r="AW165" s="336"/>
      <c r="AX165" s="31">
        <v>65</v>
      </c>
      <c r="AY165" s="31">
        <v>9</v>
      </c>
      <c r="AZ165" s="31">
        <v>52</v>
      </c>
      <c r="BA165" s="31">
        <f t="shared" si="64"/>
        <v>9</v>
      </c>
      <c r="BB165" s="31" t="str">
        <f t="shared" si="56"/>
        <v>65_9</v>
      </c>
      <c r="BC165" s="31">
        <v>38.79</v>
      </c>
      <c r="BD165" s="31"/>
      <c r="BE165" s="31">
        <v>65</v>
      </c>
      <c r="BF165" s="31">
        <v>9</v>
      </c>
      <c r="BG165" s="31">
        <v>52</v>
      </c>
      <c r="BH165" s="31">
        <f t="shared" si="65"/>
        <v>9</v>
      </c>
      <c r="BI165" s="31" t="str">
        <f t="shared" si="66"/>
        <v>65_9</v>
      </c>
      <c r="BJ165" s="31">
        <v>40.340000000000003</v>
      </c>
      <c r="BK165" s="31"/>
      <c r="BL165" s="31">
        <v>65</v>
      </c>
      <c r="BM165" s="31">
        <v>9</v>
      </c>
      <c r="BN165" s="31">
        <v>52</v>
      </c>
      <c r="BO165" s="31">
        <v>9</v>
      </c>
      <c r="BP165" s="31" t="s">
        <v>553</v>
      </c>
      <c r="BQ165" s="31">
        <v>41.76</v>
      </c>
      <c r="BR165" s="31"/>
      <c r="BS165" s="31">
        <v>65</v>
      </c>
      <c r="BT165" s="31">
        <v>9</v>
      </c>
      <c r="BU165" s="31">
        <v>52</v>
      </c>
      <c r="BV165" s="31">
        <f t="shared" si="67"/>
        <v>9</v>
      </c>
      <c r="BW165" s="31" t="str">
        <f t="shared" si="57"/>
        <v>65_9</v>
      </c>
      <c r="BX165" s="33">
        <f t="shared" si="68"/>
        <v>38.79</v>
      </c>
      <c r="BY165" s="33">
        <f t="shared" si="69"/>
        <v>40.340000000000003</v>
      </c>
      <c r="BZ165" s="33">
        <f t="shared" si="70"/>
        <v>41.76</v>
      </c>
      <c r="CA165" s="322">
        <f t="shared" si="71"/>
        <v>39.564999999999998</v>
      </c>
      <c r="CB165" s="4"/>
      <c r="CC165" s="4"/>
      <c r="CD165" s="4"/>
      <c r="CE165" s="4"/>
      <c r="CF165" s="5"/>
    </row>
    <row r="166" spans="1:84" ht="10.5" x14ac:dyDescent="0.15">
      <c r="A166" s="31">
        <v>65</v>
      </c>
      <c r="B166" s="31">
        <v>10</v>
      </c>
      <c r="C166" s="31">
        <v>54</v>
      </c>
      <c r="D166" s="31">
        <f t="shared" si="58"/>
        <v>10</v>
      </c>
      <c r="E166" s="31" t="str">
        <f t="shared" si="59"/>
        <v>65_10</v>
      </c>
      <c r="F166" s="36">
        <v>31.88</v>
      </c>
      <c r="G166" s="31"/>
      <c r="H166" s="31">
        <v>65</v>
      </c>
      <c r="I166" s="31">
        <v>11</v>
      </c>
      <c r="J166" s="31">
        <v>56</v>
      </c>
      <c r="K166" s="31">
        <f t="shared" si="50"/>
        <v>11</v>
      </c>
      <c r="L166" s="31" t="str">
        <f t="shared" si="51"/>
        <v>65_11</v>
      </c>
      <c r="M166" s="36">
        <v>33.9</v>
      </c>
      <c r="N166" s="4"/>
      <c r="O166" s="31">
        <v>65</v>
      </c>
      <c r="P166" s="31">
        <v>10</v>
      </c>
      <c r="Q166" s="31">
        <v>54</v>
      </c>
      <c r="R166" s="31">
        <f t="shared" si="48"/>
        <v>10</v>
      </c>
      <c r="S166" s="31" t="str">
        <f t="shared" si="49"/>
        <v>65_10</v>
      </c>
      <c r="T166" s="36">
        <v>33.99</v>
      </c>
      <c r="U166" s="4"/>
      <c r="V166" s="31">
        <v>65</v>
      </c>
      <c r="W166" s="31">
        <v>10</v>
      </c>
      <c r="X166" s="31">
        <v>54</v>
      </c>
      <c r="Y166" s="31">
        <f t="shared" si="60"/>
        <v>10</v>
      </c>
      <c r="Z166" s="31" t="str">
        <f t="shared" si="52"/>
        <v>65_10</v>
      </c>
      <c r="AA166" s="36">
        <v>35.090000000000003</v>
      </c>
      <c r="AB166" s="374"/>
      <c r="AC166" s="31">
        <v>65</v>
      </c>
      <c r="AD166" s="31">
        <v>10</v>
      </c>
      <c r="AE166" s="31">
        <v>54</v>
      </c>
      <c r="AF166" s="31">
        <f t="shared" si="61"/>
        <v>10</v>
      </c>
      <c r="AG166" s="31" t="str">
        <f t="shared" si="53"/>
        <v>65_10</v>
      </c>
      <c r="AH166" s="31">
        <v>36.15</v>
      </c>
      <c r="AI166" s="374"/>
      <c r="AJ166" s="31">
        <v>65</v>
      </c>
      <c r="AK166" s="31">
        <v>10</v>
      </c>
      <c r="AL166" s="31">
        <v>54</v>
      </c>
      <c r="AM166" s="31">
        <f t="shared" si="62"/>
        <v>10</v>
      </c>
      <c r="AN166" s="31" t="str">
        <f t="shared" si="54"/>
        <v>65_10</v>
      </c>
      <c r="AO166" s="31">
        <v>37.96</v>
      </c>
      <c r="AP166" s="373"/>
      <c r="AQ166" s="31">
        <v>65</v>
      </c>
      <c r="AR166" s="31">
        <v>10</v>
      </c>
      <c r="AS166" s="31">
        <v>54</v>
      </c>
      <c r="AT166" s="31">
        <f t="shared" si="63"/>
        <v>10</v>
      </c>
      <c r="AU166" s="31" t="str">
        <f t="shared" si="55"/>
        <v>65_10</v>
      </c>
      <c r="AV166" s="31">
        <v>38.9</v>
      </c>
      <c r="AW166" s="336"/>
      <c r="AX166" s="31">
        <v>65</v>
      </c>
      <c r="AY166" s="31">
        <v>10</v>
      </c>
      <c r="AZ166" s="31">
        <v>54</v>
      </c>
      <c r="BA166" s="31">
        <f t="shared" si="64"/>
        <v>10</v>
      </c>
      <c r="BB166" s="31" t="str">
        <f t="shared" si="56"/>
        <v>65_10</v>
      </c>
      <c r="BC166" s="31">
        <v>39.880000000000003</v>
      </c>
      <c r="BD166" s="31"/>
      <c r="BE166" s="31">
        <v>65</v>
      </c>
      <c r="BF166" s="31">
        <v>10</v>
      </c>
      <c r="BG166" s="31">
        <v>54</v>
      </c>
      <c r="BH166" s="31">
        <f t="shared" si="65"/>
        <v>10</v>
      </c>
      <c r="BI166" s="31" t="str">
        <f t="shared" si="66"/>
        <v>65_10</v>
      </c>
      <c r="BJ166" s="31">
        <v>41.47</v>
      </c>
      <c r="BK166" s="31"/>
      <c r="BL166" s="31">
        <v>65</v>
      </c>
      <c r="BM166" s="31">
        <v>10</v>
      </c>
      <c r="BN166" s="31">
        <v>54</v>
      </c>
      <c r="BO166" s="31">
        <v>10</v>
      </c>
      <c r="BP166" s="31" t="s">
        <v>554</v>
      </c>
      <c r="BQ166" s="31">
        <v>42.92</v>
      </c>
      <c r="BR166" s="31"/>
      <c r="BS166" s="31">
        <v>65</v>
      </c>
      <c r="BT166" s="31">
        <v>10</v>
      </c>
      <c r="BU166" s="31">
        <v>54</v>
      </c>
      <c r="BV166" s="31">
        <f t="shared" si="67"/>
        <v>10</v>
      </c>
      <c r="BW166" s="31" t="str">
        <f t="shared" si="57"/>
        <v>65_10</v>
      </c>
      <c r="BX166" s="33">
        <f t="shared" si="68"/>
        <v>39.880000000000003</v>
      </c>
      <c r="BY166" s="33">
        <f t="shared" si="69"/>
        <v>41.47</v>
      </c>
      <c r="BZ166" s="33">
        <f t="shared" si="70"/>
        <v>42.92</v>
      </c>
      <c r="CA166" s="322">
        <f t="shared" si="71"/>
        <v>40.674999999999997</v>
      </c>
      <c r="CB166" s="4"/>
      <c r="CC166" s="4"/>
      <c r="CD166" s="4"/>
      <c r="CE166" s="4"/>
      <c r="CF166" s="5"/>
    </row>
    <row r="167" spans="1:84" ht="10.5" x14ac:dyDescent="0.15">
      <c r="A167" s="31">
        <v>65</v>
      </c>
      <c r="B167" s="31">
        <v>11</v>
      </c>
      <c r="C167" s="31">
        <v>56</v>
      </c>
      <c r="D167" s="31">
        <f t="shared" si="58"/>
        <v>11</v>
      </c>
      <c r="E167" s="31" t="str">
        <f t="shared" si="59"/>
        <v>65_11</v>
      </c>
      <c r="F167" s="36">
        <v>32.75</v>
      </c>
      <c r="G167" s="31"/>
      <c r="H167" s="31">
        <v>65</v>
      </c>
      <c r="I167" s="31">
        <v>12</v>
      </c>
      <c r="J167" s="31">
        <v>57</v>
      </c>
      <c r="K167" s="31">
        <f t="shared" si="50"/>
        <v>12</v>
      </c>
      <c r="L167" s="31" t="str">
        <f t="shared" si="51"/>
        <v>65_12</v>
      </c>
      <c r="M167" s="36">
        <v>34.33</v>
      </c>
      <c r="N167" s="4"/>
      <c r="O167" s="31">
        <v>65</v>
      </c>
      <c r="P167" s="31">
        <v>11</v>
      </c>
      <c r="Q167" s="31">
        <v>56</v>
      </c>
      <c r="R167" s="31">
        <f t="shared" ref="R167:R230" si="72">P167</f>
        <v>11</v>
      </c>
      <c r="S167" s="31" t="str">
        <f t="shared" ref="S167:S230" si="73">O167&amp;"_"&amp;R167</f>
        <v>65_11</v>
      </c>
      <c r="T167" s="36">
        <v>34.909999999999997</v>
      </c>
      <c r="U167" s="4"/>
      <c r="V167" s="31">
        <v>65</v>
      </c>
      <c r="W167" s="31">
        <v>11</v>
      </c>
      <c r="X167" s="31">
        <v>56</v>
      </c>
      <c r="Y167" s="31">
        <f t="shared" si="60"/>
        <v>11</v>
      </c>
      <c r="Z167" s="31" t="str">
        <f t="shared" si="52"/>
        <v>65_11</v>
      </c>
      <c r="AA167" s="36">
        <v>36.049999999999997</v>
      </c>
      <c r="AB167" s="374"/>
      <c r="AC167" s="31">
        <v>65</v>
      </c>
      <c r="AD167" s="31">
        <v>11</v>
      </c>
      <c r="AE167" s="31">
        <v>56</v>
      </c>
      <c r="AF167" s="31">
        <f t="shared" si="61"/>
        <v>11</v>
      </c>
      <c r="AG167" s="31" t="str">
        <f t="shared" si="53"/>
        <v>65_11</v>
      </c>
      <c r="AH167" s="31">
        <v>37.130000000000003</v>
      </c>
      <c r="AI167" s="374"/>
      <c r="AJ167" s="31">
        <v>65</v>
      </c>
      <c r="AK167" s="31">
        <v>11</v>
      </c>
      <c r="AL167" s="31">
        <v>56</v>
      </c>
      <c r="AM167" s="31">
        <f t="shared" si="62"/>
        <v>11</v>
      </c>
      <c r="AN167" s="31" t="str">
        <f t="shared" si="54"/>
        <v>65_11</v>
      </c>
      <c r="AO167" s="31">
        <v>38.99</v>
      </c>
      <c r="AP167" s="373"/>
      <c r="AQ167" s="31">
        <v>65</v>
      </c>
      <c r="AR167" s="31">
        <v>11</v>
      </c>
      <c r="AS167" s="31">
        <v>56</v>
      </c>
      <c r="AT167" s="31">
        <f t="shared" si="63"/>
        <v>11</v>
      </c>
      <c r="AU167" s="31" t="str">
        <f t="shared" si="55"/>
        <v>65_11</v>
      </c>
      <c r="AV167" s="31">
        <v>39.96</v>
      </c>
      <c r="AW167" s="336"/>
      <c r="AX167" s="31">
        <v>65</v>
      </c>
      <c r="AY167" s="31">
        <v>11</v>
      </c>
      <c r="AZ167" s="31">
        <v>56</v>
      </c>
      <c r="BA167" s="31">
        <f t="shared" si="64"/>
        <v>11</v>
      </c>
      <c r="BB167" s="31" t="str">
        <f t="shared" si="56"/>
        <v>65_11</v>
      </c>
      <c r="BC167" s="31">
        <v>40.96</v>
      </c>
      <c r="BD167" s="31"/>
      <c r="BE167" s="31">
        <v>65</v>
      </c>
      <c r="BF167" s="31">
        <v>11</v>
      </c>
      <c r="BG167" s="31">
        <v>56</v>
      </c>
      <c r="BH167" s="31">
        <f t="shared" si="65"/>
        <v>11</v>
      </c>
      <c r="BI167" s="31" t="str">
        <f t="shared" si="66"/>
        <v>65_11</v>
      </c>
      <c r="BJ167" s="31">
        <v>42.6</v>
      </c>
      <c r="BK167" s="31"/>
      <c r="BL167" s="31">
        <v>65</v>
      </c>
      <c r="BM167" s="31">
        <v>11</v>
      </c>
      <c r="BN167" s="31">
        <v>56</v>
      </c>
      <c r="BO167" s="31">
        <v>11</v>
      </c>
      <c r="BP167" s="31" t="s">
        <v>555</v>
      </c>
      <c r="BQ167" s="31">
        <v>44.09</v>
      </c>
      <c r="BR167" s="31"/>
      <c r="BS167" s="31">
        <v>65</v>
      </c>
      <c r="BT167" s="31">
        <v>11</v>
      </c>
      <c r="BU167" s="31">
        <v>56</v>
      </c>
      <c r="BV167" s="31">
        <f t="shared" si="67"/>
        <v>11</v>
      </c>
      <c r="BW167" s="31" t="str">
        <f t="shared" si="57"/>
        <v>65_11</v>
      </c>
      <c r="BX167" s="33">
        <f t="shared" si="68"/>
        <v>40.96</v>
      </c>
      <c r="BY167" s="33">
        <f t="shared" si="69"/>
        <v>42.6</v>
      </c>
      <c r="BZ167" s="33">
        <f t="shared" si="70"/>
        <v>44.09</v>
      </c>
      <c r="CA167" s="322">
        <f t="shared" si="71"/>
        <v>41.78</v>
      </c>
      <c r="CB167" s="4"/>
      <c r="CC167" s="4"/>
      <c r="CD167" s="4"/>
      <c r="CE167" s="4"/>
      <c r="CF167" s="5"/>
    </row>
    <row r="168" spans="1:84" ht="10.5" x14ac:dyDescent="0.15">
      <c r="A168" s="31">
        <v>65</v>
      </c>
      <c r="B168" s="31">
        <v>12</v>
      </c>
      <c r="C168" s="31">
        <v>57</v>
      </c>
      <c r="D168" s="31">
        <f t="shared" si="58"/>
        <v>12</v>
      </c>
      <c r="E168" s="31" t="str">
        <f t="shared" si="59"/>
        <v>65_12</v>
      </c>
      <c r="F168" s="36">
        <v>33.17</v>
      </c>
      <c r="G168" s="31"/>
      <c r="H168" s="31">
        <v>65</v>
      </c>
      <c r="I168" s="31">
        <v>13</v>
      </c>
      <c r="J168" s="31">
        <v>58</v>
      </c>
      <c r="K168" s="31">
        <f t="shared" si="50"/>
        <v>13</v>
      </c>
      <c r="L168" s="31" t="str">
        <f t="shared" si="51"/>
        <v>65_13</v>
      </c>
      <c r="M168" s="36">
        <v>34.78</v>
      </c>
      <c r="N168" s="4"/>
      <c r="O168" s="31">
        <v>65</v>
      </c>
      <c r="P168" s="31">
        <v>12</v>
      </c>
      <c r="Q168" s="31">
        <v>57</v>
      </c>
      <c r="R168" s="31">
        <f t="shared" si="72"/>
        <v>12</v>
      </c>
      <c r="S168" s="31" t="str">
        <f t="shared" si="73"/>
        <v>65_12</v>
      </c>
      <c r="T168" s="36">
        <v>35.36</v>
      </c>
      <c r="U168" s="4"/>
      <c r="V168" s="31">
        <v>65</v>
      </c>
      <c r="W168" s="31">
        <v>12</v>
      </c>
      <c r="X168" s="31">
        <v>57</v>
      </c>
      <c r="Y168" s="31">
        <f t="shared" si="60"/>
        <v>12</v>
      </c>
      <c r="Z168" s="31" t="str">
        <f t="shared" si="52"/>
        <v>65_12</v>
      </c>
      <c r="AA168" s="36">
        <v>36.51</v>
      </c>
      <c r="AB168" s="374"/>
      <c r="AC168" s="31">
        <v>65</v>
      </c>
      <c r="AD168" s="31">
        <v>12</v>
      </c>
      <c r="AE168" s="31">
        <v>57</v>
      </c>
      <c r="AF168" s="31">
        <f t="shared" si="61"/>
        <v>12</v>
      </c>
      <c r="AG168" s="31" t="str">
        <f t="shared" si="53"/>
        <v>65_12</v>
      </c>
      <c r="AH168" s="31">
        <v>37.61</v>
      </c>
      <c r="AI168" s="374"/>
      <c r="AJ168" s="31">
        <v>65</v>
      </c>
      <c r="AK168" s="31">
        <v>12</v>
      </c>
      <c r="AL168" s="31">
        <v>57</v>
      </c>
      <c r="AM168" s="31">
        <f t="shared" si="62"/>
        <v>12</v>
      </c>
      <c r="AN168" s="31" t="str">
        <f t="shared" si="54"/>
        <v>65_12</v>
      </c>
      <c r="AO168" s="31">
        <v>39.49</v>
      </c>
      <c r="AP168" s="373"/>
      <c r="AQ168" s="31">
        <v>65</v>
      </c>
      <c r="AR168" s="31">
        <v>12</v>
      </c>
      <c r="AS168" s="31">
        <v>57</v>
      </c>
      <c r="AT168" s="31">
        <f t="shared" si="63"/>
        <v>12</v>
      </c>
      <c r="AU168" s="31" t="str">
        <f t="shared" si="55"/>
        <v>65_12</v>
      </c>
      <c r="AV168" s="31">
        <v>40.479999999999997</v>
      </c>
      <c r="AW168" s="336"/>
      <c r="AX168" s="31">
        <v>65</v>
      </c>
      <c r="AY168" s="31">
        <v>12</v>
      </c>
      <c r="AZ168" s="31">
        <v>57</v>
      </c>
      <c r="BA168" s="31">
        <f t="shared" si="64"/>
        <v>12</v>
      </c>
      <c r="BB168" s="31" t="str">
        <f t="shared" si="56"/>
        <v>65_12</v>
      </c>
      <c r="BC168" s="31">
        <v>41.49</v>
      </c>
      <c r="BD168" s="31"/>
      <c r="BE168" s="31">
        <v>65</v>
      </c>
      <c r="BF168" s="31">
        <v>12</v>
      </c>
      <c r="BG168" s="31">
        <v>57</v>
      </c>
      <c r="BH168" s="31">
        <f t="shared" si="65"/>
        <v>12</v>
      </c>
      <c r="BI168" s="31" t="str">
        <f t="shared" si="66"/>
        <v>65_12</v>
      </c>
      <c r="BJ168" s="31">
        <v>43.15</v>
      </c>
      <c r="BK168" s="31"/>
      <c r="BL168" s="31">
        <v>65</v>
      </c>
      <c r="BM168" s="31">
        <v>12</v>
      </c>
      <c r="BN168" s="31">
        <v>57</v>
      </c>
      <c r="BO168" s="31">
        <v>12</v>
      </c>
      <c r="BP168" s="31" t="s">
        <v>556</v>
      </c>
      <c r="BQ168" s="31">
        <v>44.66</v>
      </c>
      <c r="BR168" s="31"/>
      <c r="BS168" s="31">
        <v>65</v>
      </c>
      <c r="BT168" s="31">
        <v>12</v>
      </c>
      <c r="BU168" s="31">
        <v>57</v>
      </c>
      <c r="BV168" s="31">
        <f t="shared" si="67"/>
        <v>12</v>
      </c>
      <c r="BW168" s="31" t="str">
        <f t="shared" si="57"/>
        <v>65_12</v>
      </c>
      <c r="BX168" s="33">
        <f t="shared" si="68"/>
        <v>41.49</v>
      </c>
      <c r="BY168" s="33">
        <f t="shared" si="69"/>
        <v>43.15</v>
      </c>
      <c r="BZ168" s="33">
        <f t="shared" si="70"/>
        <v>44.66</v>
      </c>
      <c r="CA168" s="322">
        <f t="shared" si="71"/>
        <v>42.32</v>
      </c>
      <c r="CB168" s="4"/>
      <c r="CC168" s="4"/>
      <c r="CD168" s="4"/>
      <c r="CE168" s="4"/>
      <c r="CF168" s="5"/>
    </row>
    <row r="169" spans="1:84" ht="10.5" x14ac:dyDescent="0.15">
      <c r="A169" s="31">
        <v>65</v>
      </c>
      <c r="B169" s="31">
        <v>13</v>
      </c>
      <c r="C169" s="31">
        <v>58</v>
      </c>
      <c r="D169" s="31">
        <f t="shared" si="58"/>
        <v>13</v>
      </c>
      <c r="E169" s="31" t="str">
        <f t="shared" si="59"/>
        <v>65_13</v>
      </c>
      <c r="F169" s="36">
        <v>33.6</v>
      </c>
      <c r="G169" s="31"/>
      <c r="H169" s="31">
        <v>65</v>
      </c>
      <c r="I169" s="31">
        <v>14</v>
      </c>
      <c r="J169" s="31">
        <v>59</v>
      </c>
      <c r="K169" s="31">
        <f t="shared" si="50"/>
        <v>14</v>
      </c>
      <c r="L169" s="31" t="str">
        <f t="shared" si="51"/>
        <v>65_14</v>
      </c>
      <c r="M169" s="36">
        <v>35.24</v>
      </c>
      <c r="N169" s="4"/>
      <c r="O169" s="31">
        <v>65</v>
      </c>
      <c r="P169" s="31">
        <v>13</v>
      </c>
      <c r="Q169" s="31">
        <v>58</v>
      </c>
      <c r="R169" s="31">
        <f t="shared" si="72"/>
        <v>13</v>
      </c>
      <c r="S169" s="31" t="str">
        <f t="shared" si="73"/>
        <v>65_13</v>
      </c>
      <c r="T169" s="36">
        <v>35.82</v>
      </c>
      <c r="U169" s="4"/>
      <c r="V169" s="31">
        <v>65</v>
      </c>
      <c r="W169" s="31">
        <v>13</v>
      </c>
      <c r="X169" s="31">
        <v>58</v>
      </c>
      <c r="Y169" s="31">
        <f t="shared" si="60"/>
        <v>13</v>
      </c>
      <c r="Z169" s="31" t="str">
        <f t="shared" si="52"/>
        <v>65_13</v>
      </c>
      <c r="AA169" s="36">
        <v>36.99</v>
      </c>
      <c r="AB169" s="374"/>
      <c r="AC169" s="31">
        <v>65</v>
      </c>
      <c r="AD169" s="31">
        <v>13</v>
      </c>
      <c r="AE169" s="31">
        <v>58</v>
      </c>
      <c r="AF169" s="31">
        <f t="shared" si="61"/>
        <v>13</v>
      </c>
      <c r="AG169" s="31" t="str">
        <f t="shared" si="53"/>
        <v>65_13</v>
      </c>
      <c r="AH169" s="31">
        <v>38.1</v>
      </c>
      <c r="AI169" s="374"/>
      <c r="AJ169" s="31">
        <v>65</v>
      </c>
      <c r="AK169" s="31">
        <v>13</v>
      </c>
      <c r="AL169" s="31">
        <v>58</v>
      </c>
      <c r="AM169" s="31">
        <f t="shared" si="62"/>
        <v>13</v>
      </c>
      <c r="AN169" s="31" t="str">
        <f t="shared" si="54"/>
        <v>65_13</v>
      </c>
      <c r="AO169" s="31">
        <v>40</v>
      </c>
      <c r="AP169" s="373"/>
      <c r="AQ169" s="31">
        <v>65</v>
      </c>
      <c r="AR169" s="31">
        <v>13</v>
      </c>
      <c r="AS169" s="31">
        <v>58</v>
      </c>
      <c r="AT169" s="31">
        <f t="shared" si="63"/>
        <v>13</v>
      </c>
      <c r="AU169" s="31" t="str">
        <f t="shared" si="55"/>
        <v>65_13</v>
      </c>
      <c r="AV169" s="31">
        <v>41</v>
      </c>
      <c r="AW169" s="336"/>
      <c r="AX169" s="31">
        <v>65</v>
      </c>
      <c r="AY169" s="31">
        <v>13</v>
      </c>
      <c r="AZ169" s="31">
        <v>58</v>
      </c>
      <c r="BA169" s="31">
        <f t="shared" si="64"/>
        <v>13</v>
      </c>
      <c r="BB169" s="31" t="str">
        <f t="shared" si="56"/>
        <v>65_13</v>
      </c>
      <c r="BC169" s="31">
        <v>42.03</v>
      </c>
      <c r="BD169" s="31"/>
      <c r="BE169" s="31">
        <v>65</v>
      </c>
      <c r="BF169" s="31">
        <v>13</v>
      </c>
      <c r="BG169" s="31">
        <v>58</v>
      </c>
      <c r="BH169" s="31">
        <f t="shared" si="65"/>
        <v>13</v>
      </c>
      <c r="BI169" s="31" t="str">
        <f t="shared" si="66"/>
        <v>65_13</v>
      </c>
      <c r="BJ169" s="31">
        <v>43.71</v>
      </c>
      <c r="BK169" s="31"/>
      <c r="BL169" s="31">
        <v>65</v>
      </c>
      <c r="BM169" s="31">
        <v>13</v>
      </c>
      <c r="BN169" s="31">
        <v>58</v>
      </c>
      <c r="BO169" s="31">
        <v>13</v>
      </c>
      <c r="BP169" s="31" t="s">
        <v>557</v>
      </c>
      <c r="BQ169" s="31">
        <v>45.24</v>
      </c>
      <c r="BR169" s="31"/>
      <c r="BS169" s="31">
        <v>65</v>
      </c>
      <c r="BT169" s="31">
        <v>13</v>
      </c>
      <c r="BU169" s="31">
        <v>58</v>
      </c>
      <c r="BV169" s="31">
        <f t="shared" si="67"/>
        <v>13</v>
      </c>
      <c r="BW169" s="31" t="str">
        <f t="shared" si="57"/>
        <v>65_13</v>
      </c>
      <c r="BX169" s="33">
        <f t="shared" si="68"/>
        <v>42.03</v>
      </c>
      <c r="BY169" s="33">
        <f t="shared" si="69"/>
        <v>43.71</v>
      </c>
      <c r="BZ169" s="33">
        <f t="shared" si="70"/>
        <v>45.24</v>
      </c>
      <c r="CA169" s="322">
        <f t="shared" si="71"/>
        <v>42.870000000000005</v>
      </c>
      <c r="CB169" s="4"/>
      <c r="CC169" s="4"/>
      <c r="CD169" s="4"/>
      <c r="CE169" s="4"/>
      <c r="CF169" s="5"/>
    </row>
    <row r="170" spans="1:84" ht="10.5" x14ac:dyDescent="0.15">
      <c r="A170" s="31">
        <v>65</v>
      </c>
      <c r="B170" s="31">
        <v>14</v>
      </c>
      <c r="C170" s="31">
        <v>59</v>
      </c>
      <c r="D170" s="31">
        <f t="shared" si="58"/>
        <v>14</v>
      </c>
      <c r="E170" s="31" t="str">
        <f t="shared" si="59"/>
        <v>65_14</v>
      </c>
      <c r="F170" s="36">
        <v>34.049999999999997</v>
      </c>
      <c r="G170" s="31"/>
      <c r="H170" s="31">
        <v>65</v>
      </c>
      <c r="I170" s="31">
        <v>15</v>
      </c>
      <c r="J170" s="31">
        <v>60</v>
      </c>
      <c r="K170" s="31">
        <f t="shared" si="50"/>
        <v>15</v>
      </c>
      <c r="L170" s="31" t="str">
        <f t="shared" si="51"/>
        <v>65_15</v>
      </c>
      <c r="M170" s="36">
        <v>35.68</v>
      </c>
      <c r="N170" s="4"/>
      <c r="O170" s="31">
        <v>65</v>
      </c>
      <c r="P170" s="31">
        <v>14</v>
      </c>
      <c r="Q170" s="31">
        <v>59</v>
      </c>
      <c r="R170" s="31">
        <f t="shared" si="72"/>
        <v>14</v>
      </c>
      <c r="S170" s="31" t="str">
        <f t="shared" si="73"/>
        <v>65_14</v>
      </c>
      <c r="T170" s="36">
        <v>36.299999999999997</v>
      </c>
      <c r="U170" s="4"/>
      <c r="V170" s="31">
        <v>65</v>
      </c>
      <c r="W170" s="31">
        <v>14</v>
      </c>
      <c r="X170" s="31">
        <v>59</v>
      </c>
      <c r="Y170" s="31">
        <f t="shared" si="60"/>
        <v>14</v>
      </c>
      <c r="Z170" s="31" t="str">
        <f t="shared" si="52"/>
        <v>65_14</v>
      </c>
      <c r="AA170" s="36">
        <v>37.479999999999997</v>
      </c>
      <c r="AB170" s="374"/>
      <c r="AC170" s="31">
        <v>65</v>
      </c>
      <c r="AD170" s="31">
        <v>14</v>
      </c>
      <c r="AE170" s="31">
        <v>59</v>
      </c>
      <c r="AF170" s="31">
        <f t="shared" si="61"/>
        <v>14</v>
      </c>
      <c r="AG170" s="31" t="str">
        <f t="shared" si="53"/>
        <v>65_14</v>
      </c>
      <c r="AH170" s="31">
        <v>38.6</v>
      </c>
      <c r="AI170" s="374"/>
      <c r="AJ170" s="31">
        <v>65</v>
      </c>
      <c r="AK170" s="31">
        <v>14</v>
      </c>
      <c r="AL170" s="31">
        <v>59</v>
      </c>
      <c r="AM170" s="31">
        <f t="shared" si="62"/>
        <v>14</v>
      </c>
      <c r="AN170" s="31" t="str">
        <f t="shared" si="54"/>
        <v>65_14</v>
      </c>
      <c r="AO170" s="31">
        <v>40.53</v>
      </c>
      <c r="AP170" s="373"/>
      <c r="AQ170" s="31">
        <v>65</v>
      </c>
      <c r="AR170" s="31">
        <v>14</v>
      </c>
      <c r="AS170" s="31">
        <v>59</v>
      </c>
      <c r="AT170" s="31">
        <f t="shared" si="63"/>
        <v>14</v>
      </c>
      <c r="AU170" s="31" t="str">
        <f t="shared" si="55"/>
        <v>65_14</v>
      </c>
      <c r="AV170" s="31">
        <v>41.54</v>
      </c>
      <c r="AW170" s="336"/>
      <c r="AX170" s="31">
        <v>65</v>
      </c>
      <c r="AY170" s="31">
        <v>14</v>
      </c>
      <c r="AZ170" s="31">
        <v>59</v>
      </c>
      <c r="BA170" s="31">
        <f t="shared" si="64"/>
        <v>14</v>
      </c>
      <c r="BB170" s="31" t="str">
        <f t="shared" si="56"/>
        <v>65_14</v>
      </c>
      <c r="BC170" s="31">
        <v>42.58</v>
      </c>
      <c r="BD170" s="31"/>
      <c r="BE170" s="31">
        <v>65</v>
      </c>
      <c r="BF170" s="31">
        <v>14</v>
      </c>
      <c r="BG170" s="31">
        <v>59</v>
      </c>
      <c r="BH170" s="31">
        <f t="shared" si="65"/>
        <v>14</v>
      </c>
      <c r="BI170" s="31" t="str">
        <f t="shared" si="66"/>
        <v>65_14</v>
      </c>
      <c r="BJ170" s="31">
        <v>44.29</v>
      </c>
      <c r="BK170" s="31"/>
      <c r="BL170" s="31">
        <v>65</v>
      </c>
      <c r="BM170" s="31">
        <v>14</v>
      </c>
      <c r="BN170" s="31">
        <v>59</v>
      </c>
      <c r="BO170" s="31">
        <v>14</v>
      </c>
      <c r="BP170" s="31" t="s">
        <v>558</v>
      </c>
      <c r="BQ170" s="31">
        <v>45.84</v>
      </c>
      <c r="BR170" s="31"/>
      <c r="BS170" s="31">
        <v>65</v>
      </c>
      <c r="BT170" s="31">
        <v>14</v>
      </c>
      <c r="BU170" s="31">
        <v>59</v>
      </c>
      <c r="BV170" s="31">
        <f t="shared" si="67"/>
        <v>14</v>
      </c>
      <c r="BW170" s="31" t="str">
        <f t="shared" si="57"/>
        <v>65_14</v>
      </c>
      <c r="BX170" s="33">
        <f t="shared" si="68"/>
        <v>42.58</v>
      </c>
      <c r="BY170" s="33">
        <f t="shared" si="69"/>
        <v>44.29</v>
      </c>
      <c r="BZ170" s="33">
        <f t="shared" si="70"/>
        <v>45.84</v>
      </c>
      <c r="CA170" s="322">
        <f t="shared" si="71"/>
        <v>43.435000000000002</v>
      </c>
      <c r="CB170" s="4"/>
      <c r="CC170" s="4"/>
      <c r="CD170" s="4"/>
      <c r="CE170" s="4"/>
      <c r="CF170" s="5"/>
    </row>
    <row r="171" spans="1:84" ht="10.5" x14ac:dyDescent="0.15">
      <c r="A171" s="31">
        <v>65</v>
      </c>
      <c r="B171" s="31">
        <v>15</v>
      </c>
      <c r="C171" s="31">
        <v>60</v>
      </c>
      <c r="D171" s="31">
        <f t="shared" si="58"/>
        <v>15</v>
      </c>
      <c r="E171" s="31" t="str">
        <f t="shared" si="59"/>
        <v>65_15</v>
      </c>
      <c r="F171" s="36">
        <v>34.479999999999997</v>
      </c>
      <c r="G171" s="31"/>
      <c r="H171" s="31">
        <v>70</v>
      </c>
      <c r="I171" s="31" t="s">
        <v>346</v>
      </c>
      <c r="J171" s="31">
        <v>44</v>
      </c>
      <c r="K171" s="31" t="str">
        <f t="shared" si="50"/>
        <v>Aanloopperiodiek_0</v>
      </c>
      <c r="L171" s="31" t="str">
        <f t="shared" si="51"/>
        <v>70_Aanloopperiodiek_0</v>
      </c>
      <c r="M171" s="36">
        <v>28.56</v>
      </c>
      <c r="N171" s="4"/>
      <c r="O171" s="31">
        <v>65</v>
      </c>
      <c r="P171" s="31">
        <v>15</v>
      </c>
      <c r="Q171" s="31">
        <v>60</v>
      </c>
      <c r="R171" s="31">
        <f t="shared" si="72"/>
        <v>15</v>
      </c>
      <c r="S171" s="31" t="str">
        <f t="shared" si="73"/>
        <v>65_15</v>
      </c>
      <c r="T171" s="36">
        <v>37.76</v>
      </c>
      <c r="U171" s="4"/>
      <c r="V171" s="31">
        <v>65</v>
      </c>
      <c r="W171" s="31">
        <v>15</v>
      </c>
      <c r="X171" s="31">
        <v>60</v>
      </c>
      <c r="Y171" s="31">
        <f t="shared" si="60"/>
        <v>15</v>
      </c>
      <c r="Z171" s="31" t="str">
        <f t="shared" si="52"/>
        <v>65_15</v>
      </c>
      <c r="AA171" s="36">
        <v>37.950000000000003</v>
      </c>
      <c r="AB171" s="374"/>
      <c r="AC171" s="31">
        <v>65</v>
      </c>
      <c r="AD171" s="31">
        <v>15</v>
      </c>
      <c r="AE171" s="31">
        <v>60</v>
      </c>
      <c r="AF171" s="31">
        <f t="shared" si="61"/>
        <v>15</v>
      </c>
      <c r="AG171" s="31" t="str">
        <f t="shared" si="53"/>
        <v>65_15</v>
      </c>
      <c r="AH171" s="31">
        <v>39.090000000000003</v>
      </c>
      <c r="AI171" s="374"/>
      <c r="AJ171" s="31">
        <v>65</v>
      </c>
      <c r="AK171" s="31">
        <v>15</v>
      </c>
      <c r="AL171" s="31">
        <v>60</v>
      </c>
      <c r="AM171" s="31">
        <f t="shared" si="62"/>
        <v>15</v>
      </c>
      <c r="AN171" s="31" t="str">
        <f t="shared" si="54"/>
        <v>65_15</v>
      </c>
      <c r="AO171" s="31">
        <v>41.04</v>
      </c>
      <c r="AP171" s="373"/>
      <c r="AQ171" s="31">
        <v>65</v>
      </c>
      <c r="AR171" s="31">
        <v>15</v>
      </c>
      <c r="AS171" s="31">
        <v>60</v>
      </c>
      <c r="AT171" s="31">
        <f t="shared" si="63"/>
        <v>15</v>
      </c>
      <c r="AU171" s="31" t="str">
        <f t="shared" si="55"/>
        <v>65_15</v>
      </c>
      <c r="AV171" s="31">
        <v>42.07</v>
      </c>
      <c r="AW171" s="336"/>
      <c r="AX171" s="31">
        <v>65</v>
      </c>
      <c r="AY171" s="31">
        <v>15</v>
      </c>
      <c r="AZ171" s="31">
        <v>60</v>
      </c>
      <c r="BA171" s="31">
        <f t="shared" si="64"/>
        <v>15</v>
      </c>
      <c r="BB171" s="31" t="str">
        <f t="shared" si="56"/>
        <v>65_15</v>
      </c>
      <c r="BC171" s="31">
        <v>43.12</v>
      </c>
      <c r="BD171" s="31"/>
      <c r="BE171" s="31">
        <v>65</v>
      </c>
      <c r="BF171" s="31">
        <v>15</v>
      </c>
      <c r="BG171" s="31">
        <v>60</v>
      </c>
      <c r="BH171" s="31">
        <f t="shared" si="65"/>
        <v>15</v>
      </c>
      <c r="BI171" s="31" t="str">
        <f t="shared" si="66"/>
        <v>65_15</v>
      </c>
      <c r="BJ171" s="31">
        <v>44.85</v>
      </c>
      <c r="BK171" s="31"/>
      <c r="BL171" s="31">
        <v>65</v>
      </c>
      <c r="BM171" s="31">
        <v>15</v>
      </c>
      <c r="BN171" s="31">
        <v>60</v>
      </c>
      <c r="BO171" s="31">
        <v>15</v>
      </c>
      <c r="BP171" s="31" t="s">
        <v>559</v>
      </c>
      <c r="BQ171" s="31">
        <v>46.41</v>
      </c>
      <c r="BR171" s="31"/>
      <c r="BS171" s="31">
        <v>65</v>
      </c>
      <c r="BT171" s="31">
        <v>15</v>
      </c>
      <c r="BU171" s="31">
        <v>60</v>
      </c>
      <c r="BV171" s="31">
        <f t="shared" si="67"/>
        <v>15</v>
      </c>
      <c r="BW171" s="31" t="str">
        <f t="shared" si="57"/>
        <v>65_15</v>
      </c>
      <c r="BX171" s="33">
        <f t="shared" si="68"/>
        <v>43.12</v>
      </c>
      <c r="BY171" s="33">
        <f t="shared" si="69"/>
        <v>44.85</v>
      </c>
      <c r="BZ171" s="33">
        <f t="shared" si="70"/>
        <v>46.41</v>
      </c>
      <c r="CA171" s="322">
        <f t="shared" si="71"/>
        <v>43.984999999999999</v>
      </c>
      <c r="CB171" s="4"/>
      <c r="CC171" s="4"/>
      <c r="CD171" s="4"/>
      <c r="CE171" s="4"/>
      <c r="CF171" s="5"/>
    </row>
    <row r="172" spans="1:84" ht="10.5" x14ac:dyDescent="0.15">
      <c r="A172" s="31">
        <v>70</v>
      </c>
      <c r="B172" s="31" t="s">
        <v>346</v>
      </c>
      <c r="C172" s="31">
        <v>44</v>
      </c>
      <c r="D172" s="31" t="str">
        <f t="shared" si="58"/>
        <v>Aanloopperiodiek_0</v>
      </c>
      <c r="E172" s="31" t="str">
        <f t="shared" si="59"/>
        <v>70_Aanloopperiodiek_0</v>
      </c>
      <c r="F172" s="36">
        <v>27.6</v>
      </c>
      <c r="G172" s="31"/>
      <c r="H172" s="31">
        <v>70</v>
      </c>
      <c r="I172" s="31" t="s">
        <v>347</v>
      </c>
      <c r="J172" s="31">
        <v>46</v>
      </c>
      <c r="K172" s="31" t="str">
        <f t="shared" si="50"/>
        <v>Aanloopperiodiek_1</v>
      </c>
      <c r="L172" s="31" t="str">
        <f t="shared" si="51"/>
        <v>70_Aanloopperiodiek_1</v>
      </c>
      <c r="M172" s="36">
        <v>29.43</v>
      </c>
      <c r="N172" s="4"/>
      <c r="O172" s="31">
        <v>70</v>
      </c>
      <c r="P172" s="31" t="s">
        <v>346</v>
      </c>
      <c r="Q172" s="31">
        <v>44</v>
      </c>
      <c r="R172" s="31" t="str">
        <f t="shared" si="72"/>
        <v>Aanloopperiodiek_0</v>
      </c>
      <c r="S172" s="31" t="str">
        <f t="shared" si="73"/>
        <v>70_Aanloopperiodiek_0</v>
      </c>
      <c r="T172" s="36">
        <v>29.42</v>
      </c>
      <c r="U172" s="4"/>
      <c r="V172" s="31">
        <v>70</v>
      </c>
      <c r="W172" s="31" t="s">
        <v>346</v>
      </c>
      <c r="X172" s="31">
        <v>44</v>
      </c>
      <c r="Y172" s="31" t="str">
        <f t="shared" si="60"/>
        <v>Aanloopperiodiek_0</v>
      </c>
      <c r="Z172" s="31" t="str">
        <f t="shared" si="52"/>
        <v>70_Aanloopperiodiek_0</v>
      </c>
      <c r="AA172" s="36">
        <v>30.38</v>
      </c>
      <c r="AB172" s="374"/>
      <c r="AC172" s="31">
        <v>70</v>
      </c>
      <c r="AD172" s="31" t="s">
        <v>346</v>
      </c>
      <c r="AE172" s="31">
        <v>44</v>
      </c>
      <c r="AF172" s="31" t="str">
        <f t="shared" si="61"/>
        <v>Aanloopperiodiek_0</v>
      </c>
      <c r="AG172" s="31" t="str">
        <f t="shared" si="53"/>
        <v>70_Aanloopperiodiek_0</v>
      </c>
      <c r="AH172" s="31">
        <v>31.29</v>
      </c>
      <c r="AI172" s="374"/>
      <c r="AJ172" s="31">
        <v>70</v>
      </c>
      <c r="AK172" s="31" t="s">
        <v>346</v>
      </c>
      <c r="AL172" s="31">
        <v>44</v>
      </c>
      <c r="AM172" s="31" t="str">
        <f t="shared" si="62"/>
        <v>Aanloopperiodiek_0</v>
      </c>
      <c r="AN172" s="31" t="str">
        <f t="shared" si="54"/>
        <v>70_Aanloopperiodiek_0</v>
      </c>
      <c r="AO172" s="31">
        <v>32.85</v>
      </c>
      <c r="AP172" s="373"/>
      <c r="AQ172" s="31">
        <v>70</v>
      </c>
      <c r="AR172" s="31" t="s">
        <v>346</v>
      </c>
      <c r="AS172" s="31">
        <v>44</v>
      </c>
      <c r="AT172" s="31" t="str">
        <f t="shared" si="63"/>
        <v>Aanloopperiodiek_0</v>
      </c>
      <c r="AU172" s="31" t="str">
        <f t="shared" si="55"/>
        <v>70_Aanloopperiodiek_0</v>
      </c>
      <c r="AV172" s="31">
        <v>33.67</v>
      </c>
      <c r="AW172" s="336"/>
      <c r="AX172" s="31">
        <v>70</v>
      </c>
      <c r="AY172" s="31" t="s">
        <v>346</v>
      </c>
      <c r="AZ172" s="31">
        <v>44</v>
      </c>
      <c r="BA172" s="31" t="str">
        <f t="shared" si="64"/>
        <v>Aanloopperiodiek_0</v>
      </c>
      <c r="BB172" s="31" t="str">
        <f t="shared" si="56"/>
        <v>70_Aanloopperiodiek_0</v>
      </c>
      <c r="BC172" s="31">
        <v>34.520000000000003</v>
      </c>
      <c r="BD172" s="31"/>
      <c r="BE172" s="31">
        <v>70</v>
      </c>
      <c r="BF172" s="31" t="s">
        <v>346</v>
      </c>
      <c r="BG172" s="31">
        <v>44</v>
      </c>
      <c r="BH172" s="31" t="str">
        <f t="shared" si="65"/>
        <v>Aanloopperiodiek_0</v>
      </c>
      <c r="BI172" s="31" t="str">
        <f t="shared" si="66"/>
        <v>70_Aanloopperiodiek_0</v>
      </c>
      <c r="BJ172" s="31">
        <v>35.9</v>
      </c>
      <c r="BK172" s="31"/>
      <c r="BL172" s="31">
        <v>70</v>
      </c>
      <c r="BM172" s="31" t="s">
        <v>346</v>
      </c>
      <c r="BN172" s="31">
        <v>44</v>
      </c>
      <c r="BO172" s="31" t="s">
        <v>346</v>
      </c>
      <c r="BP172" s="31" t="s">
        <v>560</v>
      </c>
      <c r="BQ172" s="31">
        <v>37.15</v>
      </c>
      <c r="BR172" s="31"/>
      <c r="BS172" s="31">
        <v>70</v>
      </c>
      <c r="BT172" s="31" t="s">
        <v>346</v>
      </c>
      <c r="BU172" s="31">
        <v>44</v>
      </c>
      <c r="BV172" s="31" t="str">
        <f t="shared" si="67"/>
        <v>Aanloopperiodiek_0</v>
      </c>
      <c r="BW172" s="31" t="str">
        <f t="shared" si="57"/>
        <v>70_Aanloopperiodiek_0</v>
      </c>
      <c r="BX172" s="33">
        <f t="shared" si="68"/>
        <v>34.520000000000003</v>
      </c>
      <c r="BY172" s="33">
        <f t="shared" si="69"/>
        <v>35.9</v>
      </c>
      <c r="BZ172" s="33">
        <f t="shared" si="70"/>
        <v>37.15</v>
      </c>
      <c r="CA172" s="322">
        <f t="shared" si="71"/>
        <v>35.21</v>
      </c>
      <c r="CB172" s="4"/>
      <c r="CC172" s="4"/>
      <c r="CD172" s="4"/>
      <c r="CE172" s="4"/>
      <c r="CF172" s="5"/>
    </row>
    <row r="173" spans="1:84" ht="10.5" x14ac:dyDescent="0.15">
      <c r="A173" s="31">
        <v>70</v>
      </c>
      <c r="B173" s="31" t="s">
        <v>347</v>
      </c>
      <c r="C173" s="31">
        <v>46</v>
      </c>
      <c r="D173" s="31" t="str">
        <f t="shared" si="58"/>
        <v>Aanloopperiodiek_1</v>
      </c>
      <c r="E173" s="31" t="str">
        <f t="shared" si="59"/>
        <v>70_Aanloopperiodiek_1</v>
      </c>
      <c r="F173" s="36">
        <v>28.43</v>
      </c>
      <c r="G173" s="31"/>
      <c r="H173" s="31">
        <v>70</v>
      </c>
      <c r="I173" s="31">
        <v>0</v>
      </c>
      <c r="J173" s="31">
        <v>48</v>
      </c>
      <c r="K173" s="31">
        <f t="shared" si="50"/>
        <v>0</v>
      </c>
      <c r="L173" s="31" t="str">
        <f t="shared" si="51"/>
        <v>70_0</v>
      </c>
      <c r="M173" s="36">
        <v>30.32</v>
      </c>
      <c r="N173" s="4"/>
      <c r="O173" s="31">
        <v>70</v>
      </c>
      <c r="P173" s="31" t="s">
        <v>347</v>
      </c>
      <c r="Q173" s="31">
        <v>46</v>
      </c>
      <c r="R173" s="31" t="str">
        <f t="shared" si="72"/>
        <v>Aanloopperiodiek_1</v>
      </c>
      <c r="S173" s="31" t="str">
        <f t="shared" si="73"/>
        <v>70_Aanloopperiodiek_1</v>
      </c>
      <c r="T173" s="36">
        <v>30.31</v>
      </c>
      <c r="U173" s="4"/>
      <c r="V173" s="31">
        <v>70</v>
      </c>
      <c r="W173" s="31" t="s">
        <v>347</v>
      </c>
      <c r="X173" s="31">
        <v>46</v>
      </c>
      <c r="Y173" s="31" t="str">
        <f t="shared" si="60"/>
        <v>Aanloopperiodiek_1</v>
      </c>
      <c r="Z173" s="31" t="str">
        <f t="shared" si="52"/>
        <v>70_Aanloopperiodiek_1</v>
      </c>
      <c r="AA173" s="36">
        <v>31.29</v>
      </c>
      <c r="AB173" s="374"/>
      <c r="AC173" s="31">
        <v>70</v>
      </c>
      <c r="AD173" s="31" t="s">
        <v>347</v>
      </c>
      <c r="AE173" s="31">
        <v>46</v>
      </c>
      <c r="AF173" s="31" t="str">
        <f t="shared" si="61"/>
        <v>Aanloopperiodiek_1</v>
      </c>
      <c r="AG173" s="31" t="str">
        <f t="shared" si="53"/>
        <v>70_Aanloopperiodiek_1</v>
      </c>
      <c r="AH173" s="31">
        <v>32.229999999999997</v>
      </c>
      <c r="AI173" s="374"/>
      <c r="AJ173" s="31">
        <v>70</v>
      </c>
      <c r="AK173" s="31" t="s">
        <v>347</v>
      </c>
      <c r="AL173" s="31">
        <v>46</v>
      </c>
      <c r="AM173" s="31" t="str">
        <f t="shared" si="62"/>
        <v>Aanloopperiodiek_1</v>
      </c>
      <c r="AN173" s="31" t="str">
        <f t="shared" si="54"/>
        <v>70_Aanloopperiodiek_1</v>
      </c>
      <c r="AO173" s="31">
        <v>33.840000000000003</v>
      </c>
      <c r="AP173" s="373"/>
      <c r="AQ173" s="31">
        <v>70</v>
      </c>
      <c r="AR173" s="31" t="s">
        <v>347</v>
      </c>
      <c r="AS173" s="31">
        <v>46</v>
      </c>
      <c r="AT173" s="31" t="str">
        <f t="shared" si="63"/>
        <v>Aanloopperiodiek_1</v>
      </c>
      <c r="AU173" s="31" t="str">
        <f t="shared" si="55"/>
        <v>70_Aanloopperiodiek_1</v>
      </c>
      <c r="AV173" s="31">
        <v>34.69</v>
      </c>
      <c r="AW173" s="336"/>
      <c r="AX173" s="31">
        <v>70</v>
      </c>
      <c r="AY173" s="31" t="s">
        <v>347</v>
      </c>
      <c r="AZ173" s="31">
        <v>46</v>
      </c>
      <c r="BA173" s="31" t="str">
        <f t="shared" si="64"/>
        <v>Aanloopperiodiek_1</v>
      </c>
      <c r="BB173" s="31" t="str">
        <f t="shared" si="56"/>
        <v>70_Aanloopperiodiek_1</v>
      </c>
      <c r="BC173" s="31">
        <v>35.56</v>
      </c>
      <c r="BD173" s="31"/>
      <c r="BE173" s="31">
        <v>70</v>
      </c>
      <c r="BF173" s="31" t="s">
        <v>347</v>
      </c>
      <c r="BG173" s="31">
        <v>46</v>
      </c>
      <c r="BH173" s="31" t="str">
        <f t="shared" si="65"/>
        <v>Aanloopperiodiek_1</v>
      </c>
      <c r="BI173" s="31" t="str">
        <f t="shared" si="66"/>
        <v>70_Aanloopperiodiek_1</v>
      </c>
      <c r="BJ173" s="31">
        <v>36.979999999999997</v>
      </c>
      <c r="BK173" s="31"/>
      <c r="BL173" s="31">
        <v>70</v>
      </c>
      <c r="BM173" s="31" t="s">
        <v>347</v>
      </c>
      <c r="BN173" s="31">
        <v>46</v>
      </c>
      <c r="BO173" s="31" t="s">
        <v>347</v>
      </c>
      <c r="BP173" s="31" t="s">
        <v>561</v>
      </c>
      <c r="BQ173" s="31">
        <v>38.28</v>
      </c>
      <c r="BR173" s="31"/>
      <c r="BS173" s="31">
        <v>70</v>
      </c>
      <c r="BT173" s="31" t="s">
        <v>347</v>
      </c>
      <c r="BU173" s="31">
        <v>46</v>
      </c>
      <c r="BV173" s="31" t="str">
        <f t="shared" si="67"/>
        <v>Aanloopperiodiek_1</v>
      </c>
      <c r="BW173" s="31" t="str">
        <f t="shared" si="57"/>
        <v>70_Aanloopperiodiek_1</v>
      </c>
      <c r="BX173" s="33">
        <f t="shared" si="68"/>
        <v>35.56</v>
      </c>
      <c r="BY173" s="33">
        <f t="shared" si="69"/>
        <v>36.979999999999997</v>
      </c>
      <c r="BZ173" s="33">
        <f t="shared" si="70"/>
        <v>38.28</v>
      </c>
      <c r="CA173" s="322">
        <f t="shared" si="71"/>
        <v>36.269999999999996</v>
      </c>
      <c r="CB173" s="4"/>
      <c r="CC173" s="4"/>
      <c r="CD173" s="4"/>
      <c r="CE173" s="4"/>
      <c r="CF173" s="5"/>
    </row>
    <row r="174" spans="1:84" ht="10.5" x14ac:dyDescent="0.15">
      <c r="A174" s="31">
        <v>70</v>
      </c>
      <c r="B174" s="31">
        <v>0</v>
      </c>
      <c r="C174" s="31">
        <v>48</v>
      </c>
      <c r="D174" s="31">
        <f t="shared" si="58"/>
        <v>0</v>
      </c>
      <c r="E174" s="31" t="str">
        <f t="shared" si="59"/>
        <v>70_0</v>
      </c>
      <c r="F174" s="36">
        <v>29.29</v>
      </c>
      <c r="G174" s="31"/>
      <c r="H174" s="31">
        <v>70</v>
      </c>
      <c r="I174" s="31">
        <v>1</v>
      </c>
      <c r="J174" s="31">
        <v>50</v>
      </c>
      <c r="K174" s="31">
        <f t="shared" si="50"/>
        <v>1</v>
      </c>
      <c r="L174" s="31" t="str">
        <f t="shared" si="51"/>
        <v>70_1</v>
      </c>
      <c r="M174" s="36">
        <v>31.21</v>
      </c>
      <c r="N174" s="4"/>
      <c r="O174" s="31">
        <v>70</v>
      </c>
      <c r="P174" s="31">
        <v>0</v>
      </c>
      <c r="Q174" s="31">
        <v>48</v>
      </c>
      <c r="R174" s="31">
        <f t="shared" si="72"/>
        <v>0</v>
      </c>
      <c r="S174" s="31" t="str">
        <f t="shared" si="73"/>
        <v>70_0</v>
      </c>
      <c r="T174" s="36">
        <v>31.23</v>
      </c>
      <c r="U174" s="4"/>
      <c r="V174" s="31">
        <v>70</v>
      </c>
      <c r="W174" s="31">
        <v>0</v>
      </c>
      <c r="X174" s="31">
        <v>48</v>
      </c>
      <c r="Y174" s="31">
        <f t="shared" si="60"/>
        <v>0</v>
      </c>
      <c r="Z174" s="31" t="str">
        <f t="shared" si="52"/>
        <v>70_0</v>
      </c>
      <c r="AA174" s="36">
        <v>32.24</v>
      </c>
      <c r="AB174" s="374"/>
      <c r="AC174" s="31">
        <v>70</v>
      </c>
      <c r="AD174" s="31">
        <v>0</v>
      </c>
      <c r="AE174" s="31">
        <v>48</v>
      </c>
      <c r="AF174" s="31">
        <f t="shared" si="61"/>
        <v>0</v>
      </c>
      <c r="AG174" s="31" t="str">
        <f t="shared" si="53"/>
        <v>70_0</v>
      </c>
      <c r="AH174" s="31">
        <v>33.21</v>
      </c>
      <c r="AI174" s="374"/>
      <c r="AJ174" s="31">
        <v>70</v>
      </c>
      <c r="AK174" s="31">
        <v>0</v>
      </c>
      <c r="AL174" s="31">
        <v>48</v>
      </c>
      <c r="AM174" s="31">
        <f t="shared" si="62"/>
        <v>0</v>
      </c>
      <c r="AN174" s="31" t="str">
        <f t="shared" si="54"/>
        <v>70_0</v>
      </c>
      <c r="AO174" s="31">
        <v>34.869999999999997</v>
      </c>
      <c r="AP174" s="373"/>
      <c r="AQ174" s="31">
        <v>70</v>
      </c>
      <c r="AR174" s="31">
        <v>0</v>
      </c>
      <c r="AS174" s="31">
        <v>48</v>
      </c>
      <c r="AT174" s="31">
        <f t="shared" si="63"/>
        <v>0</v>
      </c>
      <c r="AU174" s="31" t="str">
        <f t="shared" si="55"/>
        <v>70_0</v>
      </c>
      <c r="AV174" s="31">
        <v>35.74</v>
      </c>
      <c r="AW174" s="336"/>
      <c r="AX174" s="31">
        <v>70</v>
      </c>
      <c r="AY174" s="31">
        <v>0</v>
      </c>
      <c r="AZ174" s="31">
        <v>48</v>
      </c>
      <c r="BA174" s="31">
        <f t="shared" si="64"/>
        <v>0</v>
      </c>
      <c r="BB174" s="31" t="str">
        <f t="shared" si="56"/>
        <v>70_0</v>
      </c>
      <c r="BC174" s="31">
        <v>36.630000000000003</v>
      </c>
      <c r="BD174" s="31"/>
      <c r="BE174" s="31">
        <v>70</v>
      </c>
      <c r="BF174" s="31">
        <v>0</v>
      </c>
      <c r="BG174" s="31">
        <v>48</v>
      </c>
      <c r="BH174" s="31">
        <f t="shared" si="65"/>
        <v>0</v>
      </c>
      <c r="BI174" s="31" t="str">
        <f t="shared" si="66"/>
        <v>70_0</v>
      </c>
      <c r="BJ174" s="31">
        <v>38.1</v>
      </c>
      <c r="BK174" s="31"/>
      <c r="BL174" s="31">
        <v>70</v>
      </c>
      <c r="BM174" s="31">
        <v>0</v>
      </c>
      <c r="BN174" s="31">
        <v>48</v>
      </c>
      <c r="BO174" s="31">
        <v>0</v>
      </c>
      <c r="BP174" s="31" t="s">
        <v>562</v>
      </c>
      <c r="BQ174" s="31">
        <v>39.43</v>
      </c>
      <c r="BR174" s="31"/>
      <c r="BS174" s="31">
        <v>70</v>
      </c>
      <c r="BT174" s="31">
        <v>0</v>
      </c>
      <c r="BU174" s="31">
        <v>48</v>
      </c>
      <c r="BV174" s="31">
        <f t="shared" si="67"/>
        <v>0</v>
      </c>
      <c r="BW174" s="31" t="str">
        <f t="shared" si="57"/>
        <v>70_0</v>
      </c>
      <c r="BX174" s="33">
        <f t="shared" si="68"/>
        <v>36.630000000000003</v>
      </c>
      <c r="BY174" s="33">
        <f t="shared" si="69"/>
        <v>38.1</v>
      </c>
      <c r="BZ174" s="33">
        <f t="shared" si="70"/>
        <v>39.43</v>
      </c>
      <c r="CA174" s="322">
        <f t="shared" si="71"/>
        <v>37.365000000000002</v>
      </c>
      <c r="CB174" s="4"/>
      <c r="CC174" s="4"/>
      <c r="CD174" s="4"/>
      <c r="CE174" s="4"/>
      <c r="CF174" s="5"/>
    </row>
    <row r="175" spans="1:84" ht="10.5" x14ac:dyDescent="0.15">
      <c r="A175" s="31">
        <v>70</v>
      </c>
      <c r="B175" s="31">
        <v>1</v>
      </c>
      <c r="C175" s="31">
        <v>50</v>
      </c>
      <c r="D175" s="31">
        <f t="shared" si="58"/>
        <v>1</v>
      </c>
      <c r="E175" s="31" t="str">
        <f t="shared" si="59"/>
        <v>70_1</v>
      </c>
      <c r="F175" s="36">
        <v>30.16</v>
      </c>
      <c r="G175" s="31"/>
      <c r="H175" s="31">
        <v>70</v>
      </c>
      <c r="I175" s="31">
        <v>2</v>
      </c>
      <c r="J175" s="31">
        <v>51</v>
      </c>
      <c r="K175" s="31">
        <f t="shared" si="50"/>
        <v>2</v>
      </c>
      <c r="L175" s="31" t="str">
        <f t="shared" si="51"/>
        <v>70_2</v>
      </c>
      <c r="M175" s="36">
        <v>31.67</v>
      </c>
      <c r="N175" s="4"/>
      <c r="O175" s="31">
        <v>70</v>
      </c>
      <c r="P175" s="31">
        <v>1</v>
      </c>
      <c r="Q175" s="31">
        <v>50</v>
      </c>
      <c r="R175" s="31">
        <f t="shared" si="72"/>
        <v>1</v>
      </c>
      <c r="S175" s="31" t="str">
        <f t="shared" si="73"/>
        <v>70_1</v>
      </c>
      <c r="T175" s="36">
        <v>32.15</v>
      </c>
      <c r="U175" s="4"/>
      <c r="V175" s="31">
        <v>70</v>
      </c>
      <c r="W175" s="31">
        <v>1</v>
      </c>
      <c r="X175" s="31">
        <v>50</v>
      </c>
      <c r="Y175" s="31">
        <f t="shared" si="60"/>
        <v>1</v>
      </c>
      <c r="Z175" s="31" t="str">
        <f t="shared" si="52"/>
        <v>70_1</v>
      </c>
      <c r="AA175" s="36">
        <v>33.19</v>
      </c>
      <c r="AB175" s="374"/>
      <c r="AC175" s="31">
        <v>70</v>
      </c>
      <c r="AD175" s="31">
        <v>1</v>
      </c>
      <c r="AE175" s="31">
        <v>50</v>
      </c>
      <c r="AF175" s="31">
        <f t="shared" si="61"/>
        <v>1</v>
      </c>
      <c r="AG175" s="31" t="str">
        <f t="shared" si="53"/>
        <v>70_1</v>
      </c>
      <c r="AH175" s="31">
        <v>34.19</v>
      </c>
      <c r="AI175" s="374"/>
      <c r="AJ175" s="31">
        <v>70</v>
      </c>
      <c r="AK175" s="31">
        <v>1</v>
      </c>
      <c r="AL175" s="31">
        <v>50</v>
      </c>
      <c r="AM175" s="31">
        <f t="shared" si="62"/>
        <v>1</v>
      </c>
      <c r="AN175" s="31" t="str">
        <f t="shared" si="54"/>
        <v>70_1</v>
      </c>
      <c r="AO175" s="31">
        <v>35.9</v>
      </c>
      <c r="AP175" s="373"/>
      <c r="AQ175" s="31">
        <v>70</v>
      </c>
      <c r="AR175" s="31">
        <v>1</v>
      </c>
      <c r="AS175" s="31">
        <v>50</v>
      </c>
      <c r="AT175" s="31">
        <f t="shared" si="63"/>
        <v>1</v>
      </c>
      <c r="AU175" s="31" t="str">
        <f t="shared" si="55"/>
        <v>70_1</v>
      </c>
      <c r="AV175" s="31">
        <v>36.799999999999997</v>
      </c>
      <c r="AW175" s="336"/>
      <c r="AX175" s="31">
        <v>70</v>
      </c>
      <c r="AY175" s="31">
        <v>1</v>
      </c>
      <c r="AZ175" s="31">
        <v>50</v>
      </c>
      <c r="BA175" s="31">
        <f t="shared" si="64"/>
        <v>1</v>
      </c>
      <c r="BB175" s="31" t="str">
        <f t="shared" si="56"/>
        <v>70_1</v>
      </c>
      <c r="BC175" s="31">
        <v>37.72</v>
      </c>
      <c r="BD175" s="31"/>
      <c r="BE175" s="31">
        <v>70</v>
      </c>
      <c r="BF175" s="31">
        <v>1</v>
      </c>
      <c r="BG175" s="31">
        <v>50</v>
      </c>
      <c r="BH175" s="31">
        <f t="shared" si="65"/>
        <v>1</v>
      </c>
      <c r="BI175" s="31" t="str">
        <f t="shared" si="66"/>
        <v>70_1</v>
      </c>
      <c r="BJ175" s="31">
        <v>39.229999999999997</v>
      </c>
      <c r="BK175" s="31"/>
      <c r="BL175" s="31">
        <v>70</v>
      </c>
      <c r="BM175" s="31">
        <v>1</v>
      </c>
      <c r="BN175" s="31">
        <v>50</v>
      </c>
      <c r="BO175" s="31">
        <v>1</v>
      </c>
      <c r="BP175" s="31" t="s">
        <v>563</v>
      </c>
      <c r="BQ175" s="31">
        <v>40.6</v>
      </c>
      <c r="BR175" s="31"/>
      <c r="BS175" s="31">
        <v>70</v>
      </c>
      <c r="BT175" s="31">
        <v>1</v>
      </c>
      <c r="BU175" s="31">
        <v>50</v>
      </c>
      <c r="BV175" s="31">
        <f t="shared" si="67"/>
        <v>1</v>
      </c>
      <c r="BW175" s="31" t="str">
        <f t="shared" si="57"/>
        <v>70_1</v>
      </c>
      <c r="BX175" s="33">
        <f t="shared" si="68"/>
        <v>37.72</v>
      </c>
      <c r="BY175" s="33">
        <f t="shared" si="69"/>
        <v>39.229999999999997</v>
      </c>
      <c r="BZ175" s="33">
        <f t="shared" si="70"/>
        <v>40.6</v>
      </c>
      <c r="CA175" s="322">
        <f t="shared" si="71"/>
        <v>38.474999999999994</v>
      </c>
      <c r="CB175" s="4"/>
      <c r="CC175" s="4"/>
      <c r="CD175" s="4"/>
      <c r="CE175" s="4"/>
      <c r="CF175" s="5"/>
    </row>
    <row r="176" spans="1:84" ht="10.5" x14ac:dyDescent="0.15">
      <c r="A176" s="31">
        <v>70</v>
      </c>
      <c r="B176" s="31">
        <v>2</v>
      </c>
      <c r="C176" s="31">
        <v>51</v>
      </c>
      <c r="D176" s="31">
        <f t="shared" si="58"/>
        <v>2</v>
      </c>
      <c r="E176" s="31" t="str">
        <f t="shared" si="59"/>
        <v>70_2</v>
      </c>
      <c r="F176" s="36">
        <v>30.6</v>
      </c>
      <c r="G176" s="31"/>
      <c r="H176" s="31">
        <v>70</v>
      </c>
      <c r="I176" s="31">
        <v>3</v>
      </c>
      <c r="J176" s="31">
        <v>52</v>
      </c>
      <c r="K176" s="31">
        <f t="shared" si="50"/>
        <v>3</v>
      </c>
      <c r="L176" s="31" t="str">
        <f t="shared" si="51"/>
        <v>70_3</v>
      </c>
      <c r="M176" s="36">
        <v>32.1</v>
      </c>
      <c r="N176" s="4"/>
      <c r="O176" s="31">
        <v>70</v>
      </c>
      <c r="P176" s="31">
        <v>2</v>
      </c>
      <c r="Q176" s="31">
        <v>51</v>
      </c>
      <c r="R176" s="31">
        <f t="shared" si="72"/>
        <v>2</v>
      </c>
      <c r="S176" s="31" t="str">
        <f t="shared" si="73"/>
        <v>70_2</v>
      </c>
      <c r="T176" s="36">
        <v>32.619999999999997</v>
      </c>
      <c r="U176" s="4"/>
      <c r="V176" s="31">
        <v>70</v>
      </c>
      <c r="W176" s="31">
        <v>2</v>
      </c>
      <c r="X176" s="31">
        <v>51</v>
      </c>
      <c r="Y176" s="31">
        <f t="shared" si="60"/>
        <v>2</v>
      </c>
      <c r="Z176" s="31" t="str">
        <f t="shared" si="52"/>
        <v>70_2</v>
      </c>
      <c r="AA176" s="36">
        <v>33.68</v>
      </c>
      <c r="AB176" s="374"/>
      <c r="AC176" s="31">
        <v>70</v>
      </c>
      <c r="AD176" s="31">
        <v>2</v>
      </c>
      <c r="AE176" s="31">
        <v>51</v>
      </c>
      <c r="AF176" s="31">
        <f t="shared" si="61"/>
        <v>2</v>
      </c>
      <c r="AG176" s="31" t="str">
        <f t="shared" si="53"/>
        <v>70_2</v>
      </c>
      <c r="AH176" s="31">
        <v>34.69</v>
      </c>
      <c r="AI176" s="374"/>
      <c r="AJ176" s="31">
        <v>70</v>
      </c>
      <c r="AK176" s="31">
        <v>2</v>
      </c>
      <c r="AL176" s="31">
        <v>51</v>
      </c>
      <c r="AM176" s="31">
        <f t="shared" si="62"/>
        <v>2</v>
      </c>
      <c r="AN176" s="31" t="str">
        <f t="shared" si="54"/>
        <v>70_2</v>
      </c>
      <c r="AO176" s="31">
        <v>36.42</v>
      </c>
      <c r="AP176" s="373"/>
      <c r="AQ176" s="31">
        <v>70</v>
      </c>
      <c r="AR176" s="31">
        <v>2</v>
      </c>
      <c r="AS176" s="31">
        <v>51</v>
      </c>
      <c r="AT176" s="31">
        <f t="shared" si="63"/>
        <v>2</v>
      </c>
      <c r="AU176" s="31" t="str">
        <f t="shared" si="55"/>
        <v>70_2</v>
      </c>
      <c r="AV176" s="31">
        <v>37.33</v>
      </c>
      <c r="AW176" s="336"/>
      <c r="AX176" s="31">
        <v>70</v>
      </c>
      <c r="AY176" s="31">
        <v>2</v>
      </c>
      <c r="AZ176" s="31">
        <v>51</v>
      </c>
      <c r="BA176" s="31">
        <f t="shared" si="64"/>
        <v>2</v>
      </c>
      <c r="BB176" s="31" t="str">
        <f t="shared" si="56"/>
        <v>70_2</v>
      </c>
      <c r="BC176" s="31">
        <v>38.270000000000003</v>
      </c>
      <c r="BD176" s="31"/>
      <c r="BE176" s="31">
        <v>70</v>
      </c>
      <c r="BF176" s="31">
        <v>2</v>
      </c>
      <c r="BG176" s="31">
        <v>51</v>
      </c>
      <c r="BH176" s="31">
        <f t="shared" si="65"/>
        <v>2</v>
      </c>
      <c r="BI176" s="31" t="str">
        <f t="shared" si="66"/>
        <v>70_2</v>
      </c>
      <c r="BJ176" s="31">
        <v>39.799999999999997</v>
      </c>
      <c r="BK176" s="31"/>
      <c r="BL176" s="31">
        <v>70</v>
      </c>
      <c r="BM176" s="31">
        <v>2</v>
      </c>
      <c r="BN176" s="31">
        <v>51</v>
      </c>
      <c r="BO176" s="31">
        <v>2</v>
      </c>
      <c r="BP176" s="31" t="s">
        <v>564</v>
      </c>
      <c r="BQ176" s="31">
        <v>41.19</v>
      </c>
      <c r="BR176" s="31"/>
      <c r="BS176" s="31">
        <v>70</v>
      </c>
      <c r="BT176" s="31">
        <v>2</v>
      </c>
      <c r="BU176" s="31">
        <v>51</v>
      </c>
      <c r="BV176" s="31">
        <f t="shared" si="67"/>
        <v>2</v>
      </c>
      <c r="BW176" s="31" t="str">
        <f t="shared" si="57"/>
        <v>70_2</v>
      </c>
      <c r="BX176" s="33">
        <f t="shared" si="68"/>
        <v>38.270000000000003</v>
      </c>
      <c r="BY176" s="33">
        <f t="shared" si="69"/>
        <v>39.799999999999997</v>
      </c>
      <c r="BZ176" s="33">
        <f t="shared" si="70"/>
        <v>41.19</v>
      </c>
      <c r="CA176" s="322">
        <f t="shared" si="71"/>
        <v>39.034999999999997</v>
      </c>
      <c r="CB176" s="4"/>
      <c r="CC176" s="4"/>
      <c r="CD176" s="4"/>
      <c r="CE176" s="4"/>
      <c r="CF176" s="5"/>
    </row>
    <row r="177" spans="1:84" ht="10.5" x14ac:dyDescent="0.15">
      <c r="A177" s="31">
        <v>70</v>
      </c>
      <c r="B177" s="31">
        <v>3</v>
      </c>
      <c r="C177" s="31">
        <v>52</v>
      </c>
      <c r="D177" s="31">
        <f t="shared" si="58"/>
        <v>3</v>
      </c>
      <c r="E177" s="31" t="str">
        <f t="shared" si="59"/>
        <v>70_3</v>
      </c>
      <c r="F177" s="36">
        <v>31.02</v>
      </c>
      <c r="G177" s="31"/>
      <c r="H177" s="31">
        <v>70</v>
      </c>
      <c r="I177" s="31">
        <v>4</v>
      </c>
      <c r="J177" s="31">
        <v>53</v>
      </c>
      <c r="K177" s="31">
        <f t="shared" si="50"/>
        <v>4</v>
      </c>
      <c r="L177" s="31" t="str">
        <f t="shared" si="51"/>
        <v>70_4</v>
      </c>
      <c r="M177" s="36">
        <v>32.56</v>
      </c>
      <c r="N177" s="4"/>
      <c r="O177" s="31">
        <v>70</v>
      </c>
      <c r="P177" s="31">
        <v>3</v>
      </c>
      <c r="Q177" s="31">
        <v>52</v>
      </c>
      <c r="R177" s="31">
        <f t="shared" si="72"/>
        <v>3</v>
      </c>
      <c r="S177" s="31" t="str">
        <f t="shared" si="73"/>
        <v>70_3</v>
      </c>
      <c r="T177" s="36">
        <v>33.07</v>
      </c>
      <c r="U177" s="4"/>
      <c r="V177" s="31">
        <v>70</v>
      </c>
      <c r="W177" s="31">
        <v>3</v>
      </c>
      <c r="X177" s="31">
        <v>52</v>
      </c>
      <c r="Y177" s="31">
        <f t="shared" si="60"/>
        <v>3</v>
      </c>
      <c r="Z177" s="31" t="str">
        <f t="shared" si="52"/>
        <v>70_3</v>
      </c>
      <c r="AA177" s="36">
        <v>34.14</v>
      </c>
      <c r="AB177" s="374"/>
      <c r="AC177" s="31">
        <v>70</v>
      </c>
      <c r="AD177" s="31">
        <v>3</v>
      </c>
      <c r="AE177" s="31">
        <v>52</v>
      </c>
      <c r="AF177" s="31">
        <f t="shared" si="61"/>
        <v>3</v>
      </c>
      <c r="AG177" s="31" t="str">
        <f t="shared" si="53"/>
        <v>70_3</v>
      </c>
      <c r="AH177" s="31">
        <v>35.159999999999997</v>
      </c>
      <c r="AI177" s="374"/>
      <c r="AJ177" s="31">
        <v>70</v>
      </c>
      <c r="AK177" s="31">
        <v>3</v>
      </c>
      <c r="AL177" s="31">
        <v>52</v>
      </c>
      <c r="AM177" s="31">
        <f t="shared" si="62"/>
        <v>3</v>
      </c>
      <c r="AN177" s="31" t="str">
        <f t="shared" si="54"/>
        <v>70_3</v>
      </c>
      <c r="AO177" s="31">
        <v>36.92</v>
      </c>
      <c r="AP177" s="373"/>
      <c r="AQ177" s="31">
        <v>70</v>
      </c>
      <c r="AR177" s="31">
        <v>3</v>
      </c>
      <c r="AS177" s="31">
        <v>52</v>
      </c>
      <c r="AT177" s="31">
        <f t="shared" si="63"/>
        <v>3</v>
      </c>
      <c r="AU177" s="31" t="str">
        <f t="shared" si="55"/>
        <v>70_3</v>
      </c>
      <c r="AV177" s="31">
        <v>37.85</v>
      </c>
      <c r="AW177" s="336"/>
      <c r="AX177" s="31">
        <v>70</v>
      </c>
      <c r="AY177" s="31">
        <v>3</v>
      </c>
      <c r="AZ177" s="31">
        <v>52</v>
      </c>
      <c r="BA177" s="31">
        <f t="shared" si="64"/>
        <v>3</v>
      </c>
      <c r="BB177" s="31" t="str">
        <f t="shared" si="56"/>
        <v>70_3</v>
      </c>
      <c r="BC177" s="31">
        <v>38.79</v>
      </c>
      <c r="BD177" s="31"/>
      <c r="BE177" s="31">
        <v>70</v>
      </c>
      <c r="BF177" s="31">
        <v>3</v>
      </c>
      <c r="BG177" s="31">
        <v>52</v>
      </c>
      <c r="BH177" s="31">
        <f t="shared" si="65"/>
        <v>3</v>
      </c>
      <c r="BI177" s="31" t="str">
        <f t="shared" si="66"/>
        <v>70_3</v>
      </c>
      <c r="BJ177" s="31">
        <v>40.340000000000003</v>
      </c>
      <c r="BK177" s="31"/>
      <c r="BL177" s="31">
        <v>70</v>
      </c>
      <c r="BM177" s="31">
        <v>3</v>
      </c>
      <c r="BN177" s="31">
        <v>52</v>
      </c>
      <c r="BO177" s="31">
        <v>3</v>
      </c>
      <c r="BP177" s="31" t="s">
        <v>565</v>
      </c>
      <c r="BQ177" s="31">
        <v>41.76</v>
      </c>
      <c r="BR177" s="31"/>
      <c r="BS177" s="31">
        <v>70</v>
      </c>
      <c r="BT177" s="31">
        <v>3</v>
      </c>
      <c r="BU177" s="31">
        <v>52</v>
      </c>
      <c r="BV177" s="31">
        <f t="shared" si="67"/>
        <v>3</v>
      </c>
      <c r="BW177" s="31" t="str">
        <f t="shared" si="57"/>
        <v>70_3</v>
      </c>
      <c r="BX177" s="33">
        <f t="shared" si="68"/>
        <v>38.79</v>
      </c>
      <c r="BY177" s="33">
        <f t="shared" si="69"/>
        <v>40.340000000000003</v>
      </c>
      <c r="BZ177" s="33">
        <f t="shared" si="70"/>
        <v>41.76</v>
      </c>
      <c r="CA177" s="322">
        <f t="shared" si="71"/>
        <v>39.564999999999998</v>
      </c>
      <c r="CB177" s="4"/>
      <c r="CC177" s="4"/>
      <c r="CD177" s="4"/>
      <c r="CE177" s="4"/>
      <c r="CF177" s="5"/>
    </row>
    <row r="178" spans="1:84" ht="10.5" x14ac:dyDescent="0.15">
      <c r="A178" s="31">
        <v>70</v>
      </c>
      <c r="B178" s="31">
        <v>4</v>
      </c>
      <c r="C178" s="31">
        <v>53</v>
      </c>
      <c r="D178" s="31">
        <f t="shared" si="58"/>
        <v>4</v>
      </c>
      <c r="E178" s="31" t="str">
        <f t="shared" si="59"/>
        <v>70_4</v>
      </c>
      <c r="F178" s="36">
        <v>31.46</v>
      </c>
      <c r="G178" s="31"/>
      <c r="H178" s="31">
        <v>70</v>
      </c>
      <c r="I178" s="31">
        <v>5</v>
      </c>
      <c r="J178" s="31">
        <v>56</v>
      </c>
      <c r="K178" s="31">
        <f t="shared" si="50"/>
        <v>5</v>
      </c>
      <c r="L178" s="31" t="str">
        <f t="shared" si="51"/>
        <v>70_5</v>
      </c>
      <c r="M178" s="36">
        <v>33.9</v>
      </c>
      <c r="N178" s="4"/>
      <c r="O178" s="31">
        <v>70</v>
      </c>
      <c r="P178" s="31">
        <v>4</v>
      </c>
      <c r="Q178" s="31">
        <v>53</v>
      </c>
      <c r="R178" s="31">
        <f t="shared" si="72"/>
        <v>4</v>
      </c>
      <c r="S178" s="31" t="str">
        <f t="shared" si="73"/>
        <v>70_4</v>
      </c>
      <c r="T178" s="36">
        <v>33.54</v>
      </c>
      <c r="U178" s="4"/>
      <c r="V178" s="31">
        <v>70</v>
      </c>
      <c r="W178" s="31">
        <v>4</v>
      </c>
      <c r="X178" s="31">
        <v>53</v>
      </c>
      <c r="Y178" s="31">
        <f t="shared" si="60"/>
        <v>4</v>
      </c>
      <c r="Z178" s="31" t="str">
        <f t="shared" si="52"/>
        <v>70_4</v>
      </c>
      <c r="AA178" s="36">
        <v>34.630000000000003</v>
      </c>
      <c r="AB178" s="374"/>
      <c r="AC178" s="31">
        <v>70</v>
      </c>
      <c r="AD178" s="31">
        <v>4</v>
      </c>
      <c r="AE178" s="31">
        <v>53</v>
      </c>
      <c r="AF178" s="31">
        <f t="shared" si="61"/>
        <v>4</v>
      </c>
      <c r="AG178" s="31" t="str">
        <f t="shared" si="53"/>
        <v>70_4</v>
      </c>
      <c r="AH178" s="31">
        <v>35.67</v>
      </c>
      <c r="AI178" s="374"/>
      <c r="AJ178" s="31">
        <v>70</v>
      </c>
      <c r="AK178" s="31">
        <v>4</v>
      </c>
      <c r="AL178" s="31">
        <v>53</v>
      </c>
      <c r="AM178" s="31">
        <f t="shared" si="62"/>
        <v>4</v>
      </c>
      <c r="AN178" s="31" t="str">
        <f t="shared" si="54"/>
        <v>70_4</v>
      </c>
      <c r="AO178" s="31">
        <v>37.450000000000003</v>
      </c>
      <c r="AP178" s="373"/>
      <c r="AQ178" s="31">
        <v>70</v>
      </c>
      <c r="AR178" s="31">
        <v>4</v>
      </c>
      <c r="AS178" s="31">
        <v>53</v>
      </c>
      <c r="AT178" s="31">
        <f t="shared" si="63"/>
        <v>4</v>
      </c>
      <c r="AU178" s="31" t="str">
        <f t="shared" si="55"/>
        <v>70_4</v>
      </c>
      <c r="AV178" s="31">
        <v>38.39</v>
      </c>
      <c r="AW178" s="336"/>
      <c r="AX178" s="31">
        <v>70</v>
      </c>
      <c r="AY178" s="31">
        <v>4</v>
      </c>
      <c r="AZ178" s="31">
        <v>53</v>
      </c>
      <c r="BA178" s="31">
        <f t="shared" si="64"/>
        <v>4</v>
      </c>
      <c r="BB178" s="31" t="str">
        <f t="shared" si="56"/>
        <v>70_4</v>
      </c>
      <c r="BC178" s="31">
        <v>39.35</v>
      </c>
      <c r="BD178" s="31"/>
      <c r="BE178" s="31">
        <v>70</v>
      </c>
      <c r="BF178" s="31">
        <v>4</v>
      </c>
      <c r="BG178" s="31">
        <v>53</v>
      </c>
      <c r="BH178" s="31">
        <f t="shared" si="65"/>
        <v>4</v>
      </c>
      <c r="BI178" s="31" t="str">
        <f t="shared" si="66"/>
        <v>70_4</v>
      </c>
      <c r="BJ178" s="31">
        <v>40.92</v>
      </c>
      <c r="BK178" s="31"/>
      <c r="BL178" s="31">
        <v>70</v>
      </c>
      <c r="BM178" s="31">
        <v>4</v>
      </c>
      <c r="BN178" s="31">
        <v>53</v>
      </c>
      <c r="BO178" s="31">
        <v>4</v>
      </c>
      <c r="BP178" s="31" t="s">
        <v>566</v>
      </c>
      <c r="BQ178" s="31">
        <v>42.36</v>
      </c>
      <c r="BR178" s="31"/>
      <c r="BS178" s="31">
        <v>70</v>
      </c>
      <c r="BT178" s="31">
        <v>4</v>
      </c>
      <c r="BU178" s="31">
        <v>53</v>
      </c>
      <c r="BV178" s="31">
        <f t="shared" si="67"/>
        <v>4</v>
      </c>
      <c r="BW178" s="31" t="str">
        <f t="shared" si="57"/>
        <v>70_4</v>
      </c>
      <c r="BX178" s="33">
        <f t="shared" si="68"/>
        <v>39.35</v>
      </c>
      <c r="BY178" s="33">
        <f t="shared" si="69"/>
        <v>40.92</v>
      </c>
      <c r="BZ178" s="33">
        <f t="shared" si="70"/>
        <v>42.36</v>
      </c>
      <c r="CA178" s="322">
        <f t="shared" si="71"/>
        <v>40.135000000000005</v>
      </c>
      <c r="CB178" s="4"/>
      <c r="CC178" s="4"/>
      <c r="CD178" s="4"/>
      <c r="CE178" s="4"/>
      <c r="CF178" s="5"/>
    </row>
    <row r="179" spans="1:84" ht="10.5" x14ac:dyDescent="0.15">
      <c r="A179" s="31">
        <v>70</v>
      </c>
      <c r="B179" s="31">
        <v>5</v>
      </c>
      <c r="C179" s="31">
        <v>56</v>
      </c>
      <c r="D179" s="31">
        <f t="shared" si="58"/>
        <v>5</v>
      </c>
      <c r="E179" s="31" t="str">
        <f t="shared" si="59"/>
        <v>70_5</v>
      </c>
      <c r="F179" s="36">
        <v>32.75</v>
      </c>
      <c r="G179" s="31"/>
      <c r="H179" s="31">
        <v>70</v>
      </c>
      <c r="I179" s="31">
        <v>6</v>
      </c>
      <c r="J179" s="31">
        <v>59</v>
      </c>
      <c r="K179" s="31">
        <f t="shared" si="50"/>
        <v>6</v>
      </c>
      <c r="L179" s="31" t="str">
        <f t="shared" si="51"/>
        <v>70_6</v>
      </c>
      <c r="M179" s="36">
        <v>35.24</v>
      </c>
      <c r="N179" s="4"/>
      <c r="O179" s="31">
        <v>70</v>
      </c>
      <c r="P179" s="31">
        <v>5</v>
      </c>
      <c r="Q179" s="31">
        <v>56</v>
      </c>
      <c r="R179" s="31">
        <f t="shared" si="72"/>
        <v>5</v>
      </c>
      <c r="S179" s="31" t="str">
        <f t="shared" si="73"/>
        <v>70_5</v>
      </c>
      <c r="T179" s="36">
        <v>34.909999999999997</v>
      </c>
      <c r="U179" s="4"/>
      <c r="V179" s="31">
        <v>70</v>
      </c>
      <c r="W179" s="31">
        <v>5</v>
      </c>
      <c r="X179" s="31">
        <v>56</v>
      </c>
      <c r="Y179" s="31">
        <f t="shared" si="60"/>
        <v>5</v>
      </c>
      <c r="Z179" s="31" t="str">
        <f t="shared" si="52"/>
        <v>70_5</v>
      </c>
      <c r="AA179" s="36">
        <v>36.049999999999997</v>
      </c>
      <c r="AB179" s="374"/>
      <c r="AC179" s="31">
        <v>70</v>
      </c>
      <c r="AD179" s="31">
        <v>5</v>
      </c>
      <c r="AE179" s="31">
        <v>56</v>
      </c>
      <c r="AF179" s="31">
        <f t="shared" si="61"/>
        <v>5</v>
      </c>
      <c r="AG179" s="31" t="str">
        <f t="shared" si="53"/>
        <v>70_5</v>
      </c>
      <c r="AH179" s="31">
        <v>37.130000000000003</v>
      </c>
      <c r="AI179" s="374"/>
      <c r="AJ179" s="31">
        <v>70</v>
      </c>
      <c r="AK179" s="31">
        <v>5</v>
      </c>
      <c r="AL179" s="31">
        <v>56</v>
      </c>
      <c r="AM179" s="31">
        <f t="shared" si="62"/>
        <v>5</v>
      </c>
      <c r="AN179" s="31" t="str">
        <f t="shared" si="54"/>
        <v>70_5</v>
      </c>
      <c r="AO179" s="31">
        <v>38.99</v>
      </c>
      <c r="AP179" s="373"/>
      <c r="AQ179" s="31">
        <v>70</v>
      </c>
      <c r="AR179" s="31">
        <v>5</v>
      </c>
      <c r="AS179" s="31">
        <v>56</v>
      </c>
      <c r="AT179" s="31">
        <f t="shared" si="63"/>
        <v>5</v>
      </c>
      <c r="AU179" s="31" t="str">
        <f t="shared" si="55"/>
        <v>70_5</v>
      </c>
      <c r="AV179" s="31">
        <v>39.96</v>
      </c>
      <c r="AW179" s="336"/>
      <c r="AX179" s="31">
        <v>70</v>
      </c>
      <c r="AY179" s="31">
        <v>5</v>
      </c>
      <c r="AZ179" s="31">
        <v>56</v>
      </c>
      <c r="BA179" s="31">
        <f t="shared" si="64"/>
        <v>5</v>
      </c>
      <c r="BB179" s="31" t="str">
        <f t="shared" si="56"/>
        <v>70_5</v>
      </c>
      <c r="BC179" s="31">
        <v>40.96</v>
      </c>
      <c r="BD179" s="31"/>
      <c r="BE179" s="31">
        <v>70</v>
      </c>
      <c r="BF179" s="31">
        <v>5</v>
      </c>
      <c r="BG179" s="31">
        <v>56</v>
      </c>
      <c r="BH179" s="31">
        <f t="shared" si="65"/>
        <v>5</v>
      </c>
      <c r="BI179" s="31" t="str">
        <f t="shared" si="66"/>
        <v>70_5</v>
      </c>
      <c r="BJ179" s="31">
        <v>42.6</v>
      </c>
      <c r="BK179" s="31"/>
      <c r="BL179" s="31">
        <v>70</v>
      </c>
      <c r="BM179" s="31">
        <v>5</v>
      </c>
      <c r="BN179" s="31">
        <v>56</v>
      </c>
      <c r="BO179" s="31">
        <v>5</v>
      </c>
      <c r="BP179" s="31" t="s">
        <v>567</v>
      </c>
      <c r="BQ179" s="31">
        <v>44.09</v>
      </c>
      <c r="BR179" s="31"/>
      <c r="BS179" s="31">
        <v>70</v>
      </c>
      <c r="BT179" s="31">
        <v>5</v>
      </c>
      <c r="BU179" s="31">
        <v>56</v>
      </c>
      <c r="BV179" s="31">
        <f t="shared" si="67"/>
        <v>5</v>
      </c>
      <c r="BW179" s="31" t="str">
        <f t="shared" si="57"/>
        <v>70_5</v>
      </c>
      <c r="BX179" s="33">
        <f t="shared" si="68"/>
        <v>40.96</v>
      </c>
      <c r="BY179" s="33">
        <f t="shared" si="69"/>
        <v>42.6</v>
      </c>
      <c r="BZ179" s="33">
        <f t="shared" si="70"/>
        <v>44.09</v>
      </c>
      <c r="CA179" s="322">
        <f t="shared" si="71"/>
        <v>41.78</v>
      </c>
      <c r="CB179" s="4"/>
      <c r="CC179" s="4"/>
      <c r="CD179" s="4"/>
      <c r="CE179" s="4"/>
      <c r="CF179" s="5"/>
    </row>
    <row r="180" spans="1:84" ht="10.5" x14ac:dyDescent="0.15">
      <c r="A180" s="31">
        <v>70</v>
      </c>
      <c r="B180" s="31">
        <v>6</v>
      </c>
      <c r="C180" s="31">
        <v>59</v>
      </c>
      <c r="D180" s="31">
        <f t="shared" si="58"/>
        <v>6</v>
      </c>
      <c r="E180" s="31" t="str">
        <f t="shared" si="59"/>
        <v>70_6</v>
      </c>
      <c r="F180" s="36">
        <v>34.049999999999997</v>
      </c>
      <c r="G180" s="31"/>
      <c r="H180" s="31">
        <v>70</v>
      </c>
      <c r="I180" s="31">
        <v>7</v>
      </c>
      <c r="J180" s="31">
        <v>62</v>
      </c>
      <c r="K180" s="31">
        <f t="shared" si="50"/>
        <v>7</v>
      </c>
      <c r="L180" s="31" t="str">
        <f t="shared" si="51"/>
        <v>70_7</v>
      </c>
      <c r="M180" s="36">
        <v>36.58</v>
      </c>
      <c r="N180" s="4"/>
      <c r="O180" s="31">
        <v>70</v>
      </c>
      <c r="P180" s="31">
        <v>6</v>
      </c>
      <c r="Q180" s="31">
        <v>59</v>
      </c>
      <c r="R180" s="31">
        <f t="shared" si="72"/>
        <v>6</v>
      </c>
      <c r="S180" s="31" t="str">
        <f t="shared" si="73"/>
        <v>70_6</v>
      </c>
      <c r="T180" s="36">
        <v>36.299999999999997</v>
      </c>
      <c r="U180" s="4"/>
      <c r="V180" s="31">
        <v>70</v>
      </c>
      <c r="W180" s="31">
        <v>6</v>
      </c>
      <c r="X180" s="31">
        <v>59</v>
      </c>
      <c r="Y180" s="31">
        <f t="shared" si="60"/>
        <v>6</v>
      </c>
      <c r="Z180" s="31" t="str">
        <f t="shared" si="52"/>
        <v>70_6</v>
      </c>
      <c r="AA180" s="36">
        <v>37.479999999999997</v>
      </c>
      <c r="AB180" s="374"/>
      <c r="AC180" s="31">
        <v>70</v>
      </c>
      <c r="AD180" s="31">
        <v>6</v>
      </c>
      <c r="AE180" s="31">
        <v>59</v>
      </c>
      <c r="AF180" s="31">
        <f t="shared" si="61"/>
        <v>6</v>
      </c>
      <c r="AG180" s="31" t="str">
        <f t="shared" si="53"/>
        <v>70_6</v>
      </c>
      <c r="AH180" s="31">
        <v>38.6</v>
      </c>
      <c r="AI180" s="374"/>
      <c r="AJ180" s="31">
        <v>70</v>
      </c>
      <c r="AK180" s="31">
        <v>6</v>
      </c>
      <c r="AL180" s="31">
        <v>59</v>
      </c>
      <c r="AM180" s="31">
        <f t="shared" si="62"/>
        <v>6</v>
      </c>
      <c r="AN180" s="31" t="str">
        <f t="shared" si="54"/>
        <v>70_6</v>
      </c>
      <c r="AO180" s="31">
        <v>40.53</v>
      </c>
      <c r="AP180" s="373"/>
      <c r="AQ180" s="31">
        <v>70</v>
      </c>
      <c r="AR180" s="31">
        <v>6</v>
      </c>
      <c r="AS180" s="31">
        <v>59</v>
      </c>
      <c r="AT180" s="31">
        <f t="shared" si="63"/>
        <v>6</v>
      </c>
      <c r="AU180" s="31" t="str">
        <f t="shared" si="55"/>
        <v>70_6</v>
      </c>
      <c r="AV180" s="31">
        <v>41.54</v>
      </c>
      <c r="AW180" s="336"/>
      <c r="AX180" s="31">
        <v>70</v>
      </c>
      <c r="AY180" s="31">
        <v>6</v>
      </c>
      <c r="AZ180" s="31">
        <v>59</v>
      </c>
      <c r="BA180" s="31">
        <f t="shared" si="64"/>
        <v>6</v>
      </c>
      <c r="BB180" s="31" t="str">
        <f t="shared" si="56"/>
        <v>70_6</v>
      </c>
      <c r="BC180" s="31">
        <v>42.58</v>
      </c>
      <c r="BD180" s="31"/>
      <c r="BE180" s="31">
        <v>70</v>
      </c>
      <c r="BF180" s="31">
        <v>6</v>
      </c>
      <c r="BG180" s="31">
        <v>59</v>
      </c>
      <c r="BH180" s="31">
        <f t="shared" si="65"/>
        <v>6</v>
      </c>
      <c r="BI180" s="31" t="str">
        <f t="shared" si="66"/>
        <v>70_6</v>
      </c>
      <c r="BJ180" s="31">
        <v>44.29</v>
      </c>
      <c r="BK180" s="31"/>
      <c r="BL180" s="31">
        <v>70</v>
      </c>
      <c r="BM180" s="31">
        <v>6</v>
      </c>
      <c r="BN180" s="31">
        <v>59</v>
      </c>
      <c r="BO180" s="31">
        <v>6</v>
      </c>
      <c r="BP180" s="31" t="s">
        <v>568</v>
      </c>
      <c r="BQ180" s="31">
        <v>45.84</v>
      </c>
      <c r="BR180" s="31"/>
      <c r="BS180" s="31">
        <v>70</v>
      </c>
      <c r="BT180" s="31">
        <v>6</v>
      </c>
      <c r="BU180" s="31">
        <v>59</v>
      </c>
      <c r="BV180" s="31">
        <f t="shared" si="67"/>
        <v>6</v>
      </c>
      <c r="BW180" s="31" t="str">
        <f t="shared" si="57"/>
        <v>70_6</v>
      </c>
      <c r="BX180" s="33">
        <f t="shared" si="68"/>
        <v>42.58</v>
      </c>
      <c r="BY180" s="33">
        <f t="shared" si="69"/>
        <v>44.29</v>
      </c>
      <c r="BZ180" s="33">
        <f t="shared" si="70"/>
        <v>45.84</v>
      </c>
      <c r="CA180" s="322">
        <f t="shared" si="71"/>
        <v>43.435000000000002</v>
      </c>
      <c r="CB180" s="4"/>
      <c r="CC180" s="4"/>
      <c r="CD180" s="4"/>
      <c r="CE180" s="4"/>
      <c r="CF180" s="5"/>
    </row>
    <row r="181" spans="1:84" ht="10.5" x14ac:dyDescent="0.15">
      <c r="A181" s="31">
        <v>70</v>
      </c>
      <c r="B181" s="31">
        <v>7</v>
      </c>
      <c r="C181" s="31">
        <v>62</v>
      </c>
      <c r="D181" s="31">
        <f t="shared" si="58"/>
        <v>7</v>
      </c>
      <c r="E181" s="31" t="str">
        <f t="shared" si="59"/>
        <v>70_7</v>
      </c>
      <c r="F181" s="36">
        <v>35.35</v>
      </c>
      <c r="G181" s="31"/>
      <c r="H181" s="31">
        <v>70</v>
      </c>
      <c r="I181" s="31">
        <v>8</v>
      </c>
      <c r="J181" s="31">
        <v>64</v>
      </c>
      <c r="K181" s="31">
        <f t="shared" si="50"/>
        <v>8</v>
      </c>
      <c r="L181" s="31" t="str">
        <f t="shared" si="51"/>
        <v>70_8</v>
      </c>
      <c r="M181" s="36">
        <v>37.479999999999997</v>
      </c>
      <c r="N181" s="4"/>
      <c r="O181" s="31">
        <v>70</v>
      </c>
      <c r="P181" s="31">
        <v>7</v>
      </c>
      <c r="Q181" s="31">
        <v>62</v>
      </c>
      <c r="R181" s="31">
        <f t="shared" si="72"/>
        <v>7</v>
      </c>
      <c r="S181" s="31" t="str">
        <f t="shared" si="73"/>
        <v>70_7</v>
      </c>
      <c r="T181" s="36">
        <v>37.68</v>
      </c>
      <c r="U181" s="4"/>
      <c r="V181" s="31">
        <v>70</v>
      </c>
      <c r="W181" s="31">
        <v>7</v>
      </c>
      <c r="X181" s="31">
        <v>62</v>
      </c>
      <c r="Y181" s="31">
        <f t="shared" si="60"/>
        <v>7</v>
      </c>
      <c r="Z181" s="31" t="str">
        <f t="shared" si="52"/>
        <v>70_7</v>
      </c>
      <c r="AA181" s="36">
        <v>38.43</v>
      </c>
      <c r="AB181" s="374"/>
      <c r="AC181" s="31">
        <v>70</v>
      </c>
      <c r="AD181" s="31">
        <v>7</v>
      </c>
      <c r="AE181" s="31">
        <v>62</v>
      </c>
      <c r="AF181" s="31">
        <f t="shared" si="61"/>
        <v>7</v>
      </c>
      <c r="AG181" s="31" t="str">
        <f t="shared" si="53"/>
        <v>70_7</v>
      </c>
      <c r="AH181" s="31">
        <v>39.590000000000003</v>
      </c>
      <c r="AI181" s="374"/>
      <c r="AJ181" s="31">
        <v>70</v>
      </c>
      <c r="AK181" s="31">
        <v>7</v>
      </c>
      <c r="AL181" s="31">
        <v>62</v>
      </c>
      <c r="AM181" s="31">
        <f t="shared" si="62"/>
        <v>7</v>
      </c>
      <c r="AN181" s="31" t="str">
        <f t="shared" si="54"/>
        <v>70_7</v>
      </c>
      <c r="AO181" s="31">
        <v>41.57</v>
      </c>
      <c r="AP181" s="373"/>
      <c r="AQ181" s="31">
        <v>70</v>
      </c>
      <c r="AR181" s="31">
        <v>7</v>
      </c>
      <c r="AS181" s="31">
        <v>62</v>
      </c>
      <c r="AT181" s="31">
        <f t="shared" si="63"/>
        <v>7</v>
      </c>
      <c r="AU181" s="31" t="str">
        <f t="shared" si="55"/>
        <v>70_7</v>
      </c>
      <c r="AV181" s="31">
        <v>42.61</v>
      </c>
      <c r="AW181" s="336"/>
      <c r="AX181" s="31">
        <v>70</v>
      </c>
      <c r="AY181" s="31">
        <v>7</v>
      </c>
      <c r="AZ181" s="31">
        <v>62</v>
      </c>
      <c r="BA181" s="31">
        <f t="shared" si="64"/>
        <v>7</v>
      </c>
      <c r="BB181" s="31" t="str">
        <f t="shared" si="56"/>
        <v>70_7</v>
      </c>
      <c r="BC181" s="31">
        <v>43.67</v>
      </c>
      <c r="BD181" s="31"/>
      <c r="BE181" s="31">
        <v>70</v>
      </c>
      <c r="BF181" s="31">
        <v>7</v>
      </c>
      <c r="BG181" s="31">
        <v>62</v>
      </c>
      <c r="BH181" s="31">
        <f t="shared" si="65"/>
        <v>7</v>
      </c>
      <c r="BI181" s="31" t="str">
        <f t="shared" si="66"/>
        <v>70_7</v>
      </c>
      <c r="BJ181" s="31">
        <v>45.42</v>
      </c>
      <c r="BK181" s="31"/>
      <c r="BL181" s="31">
        <v>70</v>
      </c>
      <c r="BM181" s="31">
        <v>7</v>
      </c>
      <c r="BN181" s="31">
        <v>62</v>
      </c>
      <c r="BO181" s="31">
        <v>7</v>
      </c>
      <c r="BP181" s="31" t="s">
        <v>569</v>
      </c>
      <c r="BQ181" s="31">
        <v>47.01</v>
      </c>
      <c r="BR181" s="31"/>
      <c r="BS181" s="31">
        <v>70</v>
      </c>
      <c r="BT181" s="31">
        <v>7</v>
      </c>
      <c r="BU181" s="31">
        <v>62</v>
      </c>
      <c r="BV181" s="31">
        <f t="shared" si="67"/>
        <v>7</v>
      </c>
      <c r="BW181" s="31" t="str">
        <f t="shared" si="57"/>
        <v>70_7</v>
      </c>
      <c r="BX181" s="33">
        <f t="shared" si="68"/>
        <v>43.67</v>
      </c>
      <c r="BY181" s="33">
        <f t="shared" si="69"/>
        <v>45.42</v>
      </c>
      <c r="BZ181" s="33">
        <f t="shared" si="70"/>
        <v>47.01</v>
      </c>
      <c r="CA181" s="322">
        <f t="shared" si="71"/>
        <v>44.545000000000002</v>
      </c>
      <c r="CB181" s="4"/>
      <c r="CC181" s="4"/>
      <c r="CD181" s="4"/>
      <c r="CE181" s="4"/>
      <c r="CF181" s="5"/>
    </row>
    <row r="182" spans="1:84" ht="10.5" x14ac:dyDescent="0.15">
      <c r="A182" s="31">
        <v>70</v>
      </c>
      <c r="B182" s="31">
        <v>8</v>
      </c>
      <c r="C182" s="31">
        <v>64</v>
      </c>
      <c r="D182" s="31">
        <f t="shared" si="58"/>
        <v>8</v>
      </c>
      <c r="E182" s="31" t="str">
        <f t="shared" si="59"/>
        <v>70_8</v>
      </c>
      <c r="F182" s="36">
        <v>36.21</v>
      </c>
      <c r="G182" s="31"/>
      <c r="H182" s="31">
        <v>70</v>
      </c>
      <c r="I182" s="31">
        <v>9</v>
      </c>
      <c r="J182" s="31">
        <v>66</v>
      </c>
      <c r="K182" s="31">
        <f t="shared" si="50"/>
        <v>9</v>
      </c>
      <c r="L182" s="31" t="str">
        <f t="shared" si="51"/>
        <v>70_9</v>
      </c>
      <c r="M182" s="36">
        <v>38.590000000000003</v>
      </c>
      <c r="N182" s="4"/>
      <c r="O182" s="31">
        <v>70</v>
      </c>
      <c r="P182" s="31">
        <v>8</v>
      </c>
      <c r="Q182" s="31">
        <v>64</v>
      </c>
      <c r="R182" s="31">
        <f t="shared" si="72"/>
        <v>8</v>
      </c>
      <c r="S182" s="31" t="str">
        <f t="shared" si="73"/>
        <v>70_8</v>
      </c>
      <c r="T182" s="36">
        <v>38.6</v>
      </c>
      <c r="U182" s="4"/>
      <c r="V182" s="31">
        <v>70</v>
      </c>
      <c r="W182" s="31">
        <v>8</v>
      </c>
      <c r="X182" s="31">
        <v>64</v>
      </c>
      <c r="Y182" s="31">
        <f t="shared" si="60"/>
        <v>8</v>
      </c>
      <c r="Z182" s="31" t="str">
        <f t="shared" si="52"/>
        <v>70_8</v>
      </c>
      <c r="AA182" s="36">
        <v>39.380000000000003</v>
      </c>
      <c r="AB182" s="374"/>
      <c r="AC182" s="31">
        <v>70</v>
      </c>
      <c r="AD182" s="31">
        <v>8</v>
      </c>
      <c r="AE182" s="31">
        <v>64</v>
      </c>
      <c r="AF182" s="31">
        <f t="shared" si="61"/>
        <v>8</v>
      </c>
      <c r="AG182" s="31" t="str">
        <f t="shared" si="53"/>
        <v>70_8</v>
      </c>
      <c r="AH182" s="31">
        <v>40.56</v>
      </c>
      <c r="AI182" s="374"/>
      <c r="AJ182" s="31">
        <v>70</v>
      </c>
      <c r="AK182" s="31">
        <v>8</v>
      </c>
      <c r="AL182" s="31">
        <v>64</v>
      </c>
      <c r="AM182" s="31">
        <f t="shared" si="62"/>
        <v>8</v>
      </c>
      <c r="AN182" s="31" t="str">
        <f t="shared" si="54"/>
        <v>70_8</v>
      </c>
      <c r="AO182" s="31">
        <v>42.59</v>
      </c>
      <c r="AP182" s="373"/>
      <c r="AQ182" s="31">
        <v>70</v>
      </c>
      <c r="AR182" s="31">
        <v>8</v>
      </c>
      <c r="AS182" s="31">
        <v>64</v>
      </c>
      <c r="AT182" s="31">
        <f t="shared" si="63"/>
        <v>8</v>
      </c>
      <c r="AU182" s="31" t="str">
        <f t="shared" si="55"/>
        <v>70_8</v>
      </c>
      <c r="AV182" s="31">
        <v>43.65</v>
      </c>
      <c r="AW182" s="336"/>
      <c r="AX182" s="31">
        <v>70</v>
      </c>
      <c r="AY182" s="31">
        <v>8</v>
      </c>
      <c r="AZ182" s="31">
        <v>64</v>
      </c>
      <c r="BA182" s="31">
        <f t="shared" si="64"/>
        <v>8</v>
      </c>
      <c r="BB182" s="31" t="str">
        <f t="shared" si="56"/>
        <v>70_8</v>
      </c>
      <c r="BC182" s="31">
        <v>44.74</v>
      </c>
      <c r="BD182" s="31"/>
      <c r="BE182" s="31">
        <v>70</v>
      </c>
      <c r="BF182" s="31">
        <v>8</v>
      </c>
      <c r="BG182" s="31">
        <v>64</v>
      </c>
      <c r="BH182" s="31">
        <f t="shared" si="65"/>
        <v>8</v>
      </c>
      <c r="BI182" s="31" t="str">
        <f t="shared" si="66"/>
        <v>70_8</v>
      </c>
      <c r="BJ182" s="31">
        <v>46.53</v>
      </c>
      <c r="BK182" s="31"/>
      <c r="BL182" s="31">
        <v>70</v>
      </c>
      <c r="BM182" s="31">
        <v>8</v>
      </c>
      <c r="BN182" s="31">
        <v>64</v>
      </c>
      <c r="BO182" s="31">
        <v>8</v>
      </c>
      <c r="BP182" s="31" t="s">
        <v>570</v>
      </c>
      <c r="BQ182" s="31">
        <v>48.16</v>
      </c>
      <c r="BR182" s="31"/>
      <c r="BS182" s="31">
        <v>70</v>
      </c>
      <c r="BT182" s="31">
        <v>8</v>
      </c>
      <c r="BU182" s="31">
        <v>64</v>
      </c>
      <c r="BV182" s="31">
        <f t="shared" si="67"/>
        <v>8</v>
      </c>
      <c r="BW182" s="31" t="str">
        <f t="shared" si="57"/>
        <v>70_8</v>
      </c>
      <c r="BX182" s="33">
        <f t="shared" si="68"/>
        <v>44.74</v>
      </c>
      <c r="BY182" s="33">
        <f t="shared" si="69"/>
        <v>46.53</v>
      </c>
      <c r="BZ182" s="33">
        <f t="shared" si="70"/>
        <v>48.16</v>
      </c>
      <c r="CA182" s="322">
        <f t="shared" si="71"/>
        <v>45.635000000000005</v>
      </c>
      <c r="CB182" s="4"/>
      <c r="CC182" s="4"/>
      <c r="CD182" s="4"/>
      <c r="CE182" s="4"/>
      <c r="CF182" s="5"/>
    </row>
    <row r="183" spans="1:84" ht="10.5" x14ac:dyDescent="0.15">
      <c r="A183" s="31">
        <v>70</v>
      </c>
      <c r="B183" s="31">
        <v>9</v>
      </c>
      <c r="C183" s="31">
        <v>66</v>
      </c>
      <c r="D183" s="31">
        <f t="shared" si="58"/>
        <v>9</v>
      </c>
      <c r="E183" s="31" t="str">
        <f t="shared" si="59"/>
        <v>70_9</v>
      </c>
      <c r="F183" s="36">
        <v>37.28</v>
      </c>
      <c r="G183" s="31"/>
      <c r="H183" s="31">
        <v>70</v>
      </c>
      <c r="I183" s="31">
        <v>10</v>
      </c>
      <c r="J183" s="31">
        <v>68</v>
      </c>
      <c r="K183" s="31">
        <f t="shared" si="50"/>
        <v>10</v>
      </c>
      <c r="L183" s="31" t="str">
        <f t="shared" si="51"/>
        <v>70_10</v>
      </c>
      <c r="M183" s="36">
        <v>39.71</v>
      </c>
      <c r="N183" s="4"/>
      <c r="O183" s="31">
        <v>70</v>
      </c>
      <c r="P183" s="31">
        <v>9</v>
      </c>
      <c r="Q183" s="31">
        <v>66</v>
      </c>
      <c r="R183" s="31">
        <f t="shared" si="72"/>
        <v>9</v>
      </c>
      <c r="S183" s="31" t="str">
        <f t="shared" si="73"/>
        <v>70_9</v>
      </c>
      <c r="T183" s="36">
        <v>39.75</v>
      </c>
      <c r="U183" s="4"/>
      <c r="V183" s="31">
        <v>70</v>
      </c>
      <c r="W183" s="31">
        <v>9</v>
      </c>
      <c r="X183" s="31">
        <v>66</v>
      </c>
      <c r="Y183" s="31">
        <f t="shared" si="60"/>
        <v>9</v>
      </c>
      <c r="Z183" s="31" t="str">
        <f t="shared" si="52"/>
        <v>70_9</v>
      </c>
      <c r="AA183" s="36">
        <v>40.54</v>
      </c>
      <c r="AB183" s="374"/>
      <c r="AC183" s="31">
        <v>70</v>
      </c>
      <c r="AD183" s="31">
        <v>9</v>
      </c>
      <c r="AE183" s="31">
        <v>66</v>
      </c>
      <c r="AF183" s="31">
        <f t="shared" si="61"/>
        <v>9</v>
      </c>
      <c r="AG183" s="31" t="str">
        <f t="shared" si="53"/>
        <v>70_9</v>
      </c>
      <c r="AH183" s="31">
        <v>41.76</v>
      </c>
      <c r="AI183" s="374"/>
      <c r="AJ183" s="31">
        <v>70</v>
      </c>
      <c r="AK183" s="31">
        <v>9</v>
      </c>
      <c r="AL183" s="31">
        <v>66</v>
      </c>
      <c r="AM183" s="31">
        <f t="shared" si="62"/>
        <v>9</v>
      </c>
      <c r="AN183" s="31" t="str">
        <f t="shared" si="54"/>
        <v>70_9</v>
      </c>
      <c r="AO183" s="31">
        <v>43.84</v>
      </c>
      <c r="AP183" s="373"/>
      <c r="AQ183" s="31">
        <v>70</v>
      </c>
      <c r="AR183" s="31">
        <v>9</v>
      </c>
      <c r="AS183" s="31">
        <v>66</v>
      </c>
      <c r="AT183" s="31">
        <f t="shared" si="63"/>
        <v>9</v>
      </c>
      <c r="AU183" s="31" t="str">
        <f t="shared" si="55"/>
        <v>70_9</v>
      </c>
      <c r="AV183" s="31">
        <v>44.94</v>
      </c>
      <c r="AW183" s="336"/>
      <c r="AX183" s="31">
        <v>70</v>
      </c>
      <c r="AY183" s="31">
        <v>9</v>
      </c>
      <c r="AZ183" s="31">
        <v>66</v>
      </c>
      <c r="BA183" s="31">
        <f t="shared" si="64"/>
        <v>9</v>
      </c>
      <c r="BB183" s="31" t="str">
        <f t="shared" si="56"/>
        <v>70_9</v>
      </c>
      <c r="BC183" s="31">
        <v>46.06</v>
      </c>
      <c r="BD183" s="31"/>
      <c r="BE183" s="31">
        <v>70</v>
      </c>
      <c r="BF183" s="31">
        <v>9</v>
      </c>
      <c r="BG183" s="31">
        <v>66</v>
      </c>
      <c r="BH183" s="31">
        <f t="shared" si="65"/>
        <v>9</v>
      </c>
      <c r="BI183" s="31" t="str">
        <f t="shared" si="66"/>
        <v>70_9</v>
      </c>
      <c r="BJ183" s="31">
        <v>47.91</v>
      </c>
      <c r="BK183" s="31"/>
      <c r="BL183" s="31">
        <v>70</v>
      </c>
      <c r="BM183" s="31">
        <v>9</v>
      </c>
      <c r="BN183" s="31">
        <v>66</v>
      </c>
      <c r="BO183" s="31">
        <v>9</v>
      </c>
      <c r="BP183" s="31" t="s">
        <v>571</v>
      </c>
      <c r="BQ183" s="31">
        <v>49.58</v>
      </c>
      <c r="BR183" s="31"/>
      <c r="BS183" s="31">
        <v>70</v>
      </c>
      <c r="BT183" s="31">
        <v>9</v>
      </c>
      <c r="BU183" s="31">
        <v>66</v>
      </c>
      <c r="BV183" s="31">
        <f t="shared" si="67"/>
        <v>9</v>
      </c>
      <c r="BW183" s="31" t="str">
        <f t="shared" si="57"/>
        <v>70_9</v>
      </c>
      <c r="BX183" s="33">
        <f t="shared" si="68"/>
        <v>46.06</v>
      </c>
      <c r="BY183" s="33">
        <f t="shared" si="69"/>
        <v>47.91</v>
      </c>
      <c r="BZ183" s="33">
        <f t="shared" si="70"/>
        <v>49.58</v>
      </c>
      <c r="CA183" s="322">
        <f t="shared" si="71"/>
        <v>46.984999999999999</v>
      </c>
      <c r="CB183" s="4"/>
      <c r="CC183" s="4"/>
      <c r="CD183" s="4"/>
      <c r="CE183" s="4"/>
      <c r="CF183" s="5"/>
    </row>
    <row r="184" spans="1:84" ht="10.5" x14ac:dyDescent="0.15">
      <c r="A184" s="31">
        <v>70</v>
      </c>
      <c r="B184" s="31">
        <v>10</v>
      </c>
      <c r="C184" s="31">
        <v>68</v>
      </c>
      <c r="D184" s="31">
        <f t="shared" si="58"/>
        <v>10</v>
      </c>
      <c r="E184" s="31" t="str">
        <f t="shared" si="59"/>
        <v>70_10</v>
      </c>
      <c r="F184" s="36">
        <v>38.369999999999997</v>
      </c>
      <c r="G184" s="31"/>
      <c r="H184" s="31">
        <v>70</v>
      </c>
      <c r="I184" s="31">
        <v>11</v>
      </c>
      <c r="J184" s="31">
        <v>70</v>
      </c>
      <c r="K184" s="31">
        <f t="shared" si="50"/>
        <v>11</v>
      </c>
      <c r="L184" s="31" t="str">
        <f t="shared" si="51"/>
        <v>70_11</v>
      </c>
      <c r="M184" s="36">
        <v>40.83</v>
      </c>
      <c r="N184" s="4"/>
      <c r="O184" s="31">
        <v>70</v>
      </c>
      <c r="P184" s="31">
        <v>10</v>
      </c>
      <c r="Q184" s="31">
        <v>68</v>
      </c>
      <c r="R184" s="31">
        <f t="shared" si="72"/>
        <v>10</v>
      </c>
      <c r="S184" s="31" t="str">
        <f t="shared" si="73"/>
        <v>70_10</v>
      </c>
      <c r="T184" s="36">
        <v>40.9</v>
      </c>
      <c r="U184" s="4"/>
      <c r="V184" s="31">
        <v>70</v>
      </c>
      <c r="W184" s="31">
        <v>10</v>
      </c>
      <c r="X184" s="31">
        <v>68</v>
      </c>
      <c r="Y184" s="31">
        <f t="shared" si="60"/>
        <v>10</v>
      </c>
      <c r="Z184" s="31" t="str">
        <f t="shared" si="52"/>
        <v>70_10</v>
      </c>
      <c r="AA184" s="36">
        <v>41.72</v>
      </c>
      <c r="AB184" s="374"/>
      <c r="AC184" s="31">
        <v>70</v>
      </c>
      <c r="AD184" s="31">
        <v>10</v>
      </c>
      <c r="AE184" s="31">
        <v>68</v>
      </c>
      <c r="AF184" s="31">
        <f t="shared" si="61"/>
        <v>10</v>
      </c>
      <c r="AG184" s="31" t="str">
        <f t="shared" si="53"/>
        <v>70_10</v>
      </c>
      <c r="AH184" s="31">
        <v>42.97</v>
      </c>
      <c r="AI184" s="374"/>
      <c r="AJ184" s="31">
        <v>70</v>
      </c>
      <c r="AK184" s="31">
        <v>10</v>
      </c>
      <c r="AL184" s="31">
        <v>68</v>
      </c>
      <c r="AM184" s="31">
        <f t="shared" si="62"/>
        <v>10</v>
      </c>
      <c r="AN184" s="31" t="str">
        <f t="shared" si="54"/>
        <v>70_10</v>
      </c>
      <c r="AO184" s="31">
        <v>45.12</v>
      </c>
      <c r="AP184" s="373"/>
      <c r="AQ184" s="31">
        <v>70</v>
      </c>
      <c r="AR184" s="31">
        <v>10</v>
      </c>
      <c r="AS184" s="31">
        <v>68</v>
      </c>
      <c r="AT184" s="31">
        <f t="shared" si="63"/>
        <v>10</v>
      </c>
      <c r="AU184" s="31" t="str">
        <f t="shared" si="55"/>
        <v>70_10</v>
      </c>
      <c r="AV184" s="31">
        <v>46.25</v>
      </c>
      <c r="AW184" s="336"/>
      <c r="AX184" s="31">
        <v>70</v>
      </c>
      <c r="AY184" s="31">
        <v>10</v>
      </c>
      <c r="AZ184" s="31">
        <v>68</v>
      </c>
      <c r="BA184" s="31">
        <f t="shared" si="64"/>
        <v>10</v>
      </c>
      <c r="BB184" s="31" t="str">
        <f t="shared" si="56"/>
        <v>70_10</v>
      </c>
      <c r="BC184" s="31">
        <v>47.41</v>
      </c>
      <c r="BD184" s="31"/>
      <c r="BE184" s="31">
        <v>70</v>
      </c>
      <c r="BF184" s="31">
        <v>10</v>
      </c>
      <c r="BG184" s="31">
        <v>68</v>
      </c>
      <c r="BH184" s="31">
        <f t="shared" si="65"/>
        <v>10</v>
      </c>
      <c r="BI184" s="31" t="str">
        <f t="shared" si="66"/>
        <v>70_10</v>
      </c>
      <c r="BJ184" s="31">
        <v>49.3</v>
      </c>
      <c r="BK184" s="31"/>
      <c r="BL184" s="31">
        <v>70</v>
      </c>
      <c r="BM184" s="31">
        <v>10</v>
      </c>
      <c r="BN184" s="31">
        <v>68</v>
      </c>
      <c r="BO184" s="31">
        <v>10</v>
      </c>
      <c r="BP184" s="31" t="s">
        <v>572</v>
      </c>
      <c r="BQ184" s="31">
        <v>51.03</v>
      </c>
      <c r="BR184" s="31"/>
      <c r="BS184" s="31">
        <v>70</v>
      </c>
      <c r="BT184" s="31">
        <v>10</v>
      </c>
      <c r="BU184" s="31">
        <v>68</v>
      </c>
      <c r="BV184" s="31">
        <f t="shared" si="67"/>
        <v>10</v>
      </c>
      <c r="BW184" s="31" t="str">
        <f t="shared" si="57"/>
        <v>70_10</v>
      </c>
      <c r="BX184" s="33">
        <f t="shared" si="68"/>
        <v>47.41</v>
      </c>
      <c r="BY184" s="33">
        <f t="shared" si="69"/>
        <v>49.3</v>
      </c>
      <c r="BZ184" s="33">
        <f t="shared" si="70"/>
        <v>51.03</v>
      </c>
      <c r="CA184" s="322">
        <f t="shared" si="71"/>
        <v>48.354999999999997</v>
      </c>
      <c r="CB184" s="4"/>
      <c r="CC184" s="4"/>
      <c r="CD184" s="4"/>
      <c r="CE184" s="4"/>
      <c r="CF184" s="5"/>
    </row>
    <row r="185" spans="1:84" ht="10.5" x14ac:dyDescent="0.15">
      <c r="A185" s="31">
        <v>70</v>
      </c>
      <c r="B185" s="31">
        <v>11</v>
      </c>
      <c r="C185" s="31">
        <v>70</v>
      </c>
      <c r="D185" s="31">
        <f t="shared" si="58"/>
        <v>11</v>
      </c>
      <c r="E185" s="31" t="str">
        <f t="shared" si="59"/>
        <v>70_11</v>
      </c>
      <c r="F185" s="36">
        <v>39.450000000000003</v>
      </c>
      <c r="G185" s="31"/>
      <c r="H185" s="31">
        <v>70</v>
      </c>
      <c r="I185" s="31">
        <v>12</v>
      </c>
      <c r="J185" s="31">
        <v>71</v>
      </c>
      <c r="K185" s="31">
        <f t="shared" si="50"/>
        <v>12</v>
      </c>
      <c r="L185" s="31" t="str">
        <f t="shared" si="51"/>
        <v>70_12</v>
      </c>
      <c r="M185" s="36">
        <v>41.38</v>
      </c>
      <c r="N185" s="4"/>
      <c r="O185" s="31">
        <v>70</v>
      </c>
      <c r="P185" s="31">
        <v>11</v>
      </c>
      <c r="Q185" s="31">
        <v>70</v>
      </c>
      <c r="R185" s="31">
        <f t="shared" si="72"/>
        <v>11</v>
      </c>
      <c r="S185" s="31" t="str">
        <f t="shared" si="73"/>
        <v>70_11</v>
      </c>
      <c r="T185" s="36">
        <v>42.05</v>
      </c>
      <c r="U185" s="4"/>
      <c r="V185" s="31">
        <v>70</v>
      </c>
      <c r="W185" s="31">
        <v>11</v>
      </c>
      <c r="X185" s="31">
        <v>70</v>
      </c>
      <c r="Y185" s="31">
        <f t="shared" si="60"/>
        <v>11</v>
      </c>
      <c r="Z185" s="31" t="str">
        <f t="shared" si="52"/>
        <v>70_11</v>
      </c>
      <c r="AA185" s="36">
        <v>42.89</v>
      </c>
      <c r="AB185" s="374"/>
      <c r="AC185" s="31">
        <v>70</v>
      </c>
      <c r="AD185" s="31">
        <v>11</v>
      </c>
      <c r="AE185" s="31">
        <v>70</v>
      </c>
      <c r="AF185" s="31">
        <f t="shared" si="61"/>
        <v>11</v>
      </c>
      <c r="AG185" s="31" t="str">
        <f t="shared" si="53"/>
        <v>70_11</v>
      </c>
      <c r="AH185" s="31">
        <v>44.18</v>
      </c>
      <c r="AI185" s="374"/>
      <c r="AJ185" s="31">
        <v>70</v>
      </c>
      <c r="AK185" s="31">
        <v>11</v>
      </c>
      <c r="AL185" s="31">
        <v>70</v>
      </c>
      <c r="AM185" s="31">
        <f t="shared" si="62"/>
        <v>11</v>
      </c>
      <c r="AN185" s="31" t="str">
        <f t="shared" si="54"/>
        <v>70_11</v>
      </c>
      <c r="AO185" s="31">
        <v>46.39</v>
      </c>
      <c r="AP185" s="373"/>
      <c r="AQ185" s="31">
        <v>70</v>
      </c>
      <c r="AR185" s="31">
        <v>11</v>
      </c>
      <c r="AS185" s="31">
        <v>70</v>
      </c>
      <c r="AT185" s="31">
        <f t="shared" si="63"/>
        <v>11</v>
      </c>
      <c r="AU185" s="31" t="str">
        <f t="shared" si="55"/>
        <v>70_11</v>
      </c>
      <c r="AV185" s="31">
        <v>47.55</v>
      </c>
      <c r="AW185" s="336"/>
      <c r="AX185" s="31">
        <v>70</v>
      </c>
      <c r="AY185" s="31">
        <v>11</v>
      </c>
      <c r="AZ185" s="31">
        <v>70</v>
      </c>
      <c r="BA185" s="31">
        <f t="shared" si="64"/>
        <v>11</v>
      </c>
      <c r="BB185" s="31" t="str">
        <f t="shared" si="56"/>
        <v>70_11</v>
      </c>
      <c r="BC185" s="31">
        <v>48.74</v>
      </c>
      <c r="BD185" s="31"/>
      <c r="BE185" s="31">
        <v>70</v>
      </c>
      <c r="BF185" s="31">
        <v>11</v>
      </c>
      <c r="BG185" s="31">
        <v>70</v>
      </c>
      <c r="BH185" s="31">
        <f t="shared" si="65"/>
        <v>11</v>
      </c>
      <c r="BI185" s="31" t="str">
        <f t="shared" si="66"/>
        <v>70_11</v>
      </c>
      <c r="BJ185" s="31">
        <v>50.69</v>
      </c>
      <c r="BK185" s="31"/>
      <c r="BL185" s="31">
        <v>70</v>
      </c>
      <c r="BM185" s="31">
        <v>11</v>
      </c>
      <c r="BN185" s="31">
        <v>70</v>
      </c>
      <c r="BO185" s="31">
        <v>11</v>
      </c>
      <c r="BP185" s="31" t="s">
        <v>573</v>
      </c>
      <c r="BQ185" s="31">
        <v>52.46</v>
      </c>
      <c r="BR185" s="31"/>
      <c r="BS185" s="31">
        <v>70</v>
      </c>
      <c r="BT185" s="31">
        <v>11</v>
      </c>
      <c r="BU185" s="31">
        <v>70</v>
      </c>
      <c r="BV185" s="31">
        <f t="shared" si="67"/>
        <v>11</v>
      </c>
      <c r="BW185" s="31" t="str">
        <f t="shared" si="57"/>
        <v>70_11</v>
      </c>
      <c r="BX185" s="33">
        <f t="shared" si="68"/>
        <v>48.74</v>
      </c>
      <c r="BY185" s="33">
        <f t="shared" si="69"/>
        <v>50.69</v>
      </c>
      <c r="BZ185" s="33">
        <f t="shared" si="70"/>
        <v>52.46</v>
      </c>
      <c r="CA185" s="322">
        <f t="shared" si="71"/>
        <v>49.715000000000003</v>
      </c>
      <c r="CB185" s="4"/>
      <c r="CC185" s="4"/>
      <c r="CD185" s="4"/>
      <c r="CE185" s="4"/>
      <c r="CF185" s="5"/>
    </row>
    <row r="186" spans="1:84" ht="10.5" x14ac:dyDescent="0.15">
      <c r="A186" s="31">
        <v>70</v>
      </c>
      <c r="B186" s="31">
        <v>12</v>
      </c>
      <c r="C186" s="31">
        <v>71</v>
      </c>
      <c r="D186" s="31">
        <f t="shared" si="58"/>
        <v>12</v>
      </c>
      <c r="E186" s="31" t="str">
        <f t="shared" si="59"/>
        <v>70_12</v>
      </c>
      <c r="F186" s="36">
        <v>39.979999999999997</v>
      </c>
      <c r="G186" s="31"/>
      <c r="H186" s="31">
        <v>70</v>
      </c>
      <c r="I186" s="31">
        <v>13</v>
      </c>
      <c r="J186" s="31">
        <v>72</v>
      </c>
      <c r="K186" s="31">
        <f t="shared" si="50"/>
        <v>13</v>
      </c>
      <c r="L186" s="31" t="str">
        <f t="shared" si="51"/>
        <v>70_13</v>
      </c>
      <c r="M186" s="36">
        <v>41.95</v>
      </c>
      <c r="N186" s="4"/>
      <c r="O186" s="31">
        <v>70</v>
      </c>
      <c r="P186" s="31">
        <v>12</v>
      </c>
      <c r="Q186" s="31">
        <v>71</v>
      </c>
      <c r="R186" s="31">
        <f t="shared" si="72"/>
        <v>12</v>
      </c>
      <c r="S186" s="31" t="str">
        <f t="shared" si="73"/>
        <v>70_12</v>
      </c>
      <c r="T186" s="36">
        <v>42.62</v>
      </c>
      <c r="U186" s="4"/>
      <c r="V186" s="31">
        <v>70</v>
      </c>
      <c r="W186" s="31">
        <v>12</v>
      </c>
      <c r="X186" s="31">
        <v>71</v>
      </c>
      <c r="Y186" s="31">
        <f t="shared" si="60"/>
        <v>12</v>
      </c>
      <c r="Z186" s="31" t="str">
        <f t="shared" si="52"/>
        <v>70_12</v>
      </c>
      <c r="AA186" s="36">
        <v>43.47</v>
      </c>
      <c r="AB186" s="374"/>
      <c r="AC186" s="31">
        <v>70</v>
      </c>
      <c r="AD186" s="31">
        <v>12</v>
      </c>
      <c r="AE186" s="31">
        <v>71</v>
      </c>
      <c r="AF186" s="31">
        <f t="shared" si="61"/>
        <v>12</v>
      </c>
      <c r="AG186" s="31" t="str">
        <f t="shared" si="53"/>
        <v>70_12</v>
      </c>
      <c r="AH186" s="31">
        <v>44.77</v>
      </c>
      <c r="AI186" s="374"/>
      <c r="AJ186" s="31">
        <v>70</v>
      </c>
      <c r="AK186" s="31">
        <v>12</v>
      </c>
      <c r="AL186" s="31">
        <v>71</v>
      </c>
      <c r="AM186" s="31">
        <f t="shared" si="62"/>
        <v>12</v>
      </c>
      <c r="AN186" s="31" t="str">
        <f t="shared" si="54"/>
        <v>70_12</v>
      </c>
      <c r="AO186" s="31">
        <v>47.01</v>
      </c>
      <c r="AP186" s="373"/>
      <c r="AQ186" s="31">
        <v>70</v>
      </c>
      <c r="AR186" s="31">
        <v>12</v>
      </c>
      <c r="AS186" s="31">
        <v>71</v>
      </c>
      <c r="AT186" s="31">
        <f t="shared" si="63"/>
        <v>12</v>
      </c>
      <c r="AU186" s="31" t="str">
        <f t="shared" si="55"/>
        <v>70_12</v>
      </c>
      <c r="AV186" s="31">
        <v>48.19</v>
      </c>
      <c r="AW186" s="336"/>
      <c r="AX186" s="31">
        <v>70</v>
      </c>
      <c r="AY186" s="31">
        <v>12</v>
      </c>
      <c r="AZ186" s="31">
        <v>71</v>
      </c>
      <c r="BA186" s="31">
        <f t="shared" si="64"/>
        <v>12</v>
      </c>
      <c r="BB186" s="31" t="str">
        <f t="shared" si="56"/>
        <v>70_12</v>
      </c>
      <c r="BC186" s="31">
        <v>49.39</v>
      </c>
      <c r="BD186" s="31"/>
      <c r="BE186" s="31">
        <v>70</v>
      </c>
      <c r="BF186" s="31">
        <v>12</v>
      </c>
      <c r="BG186" s="31">
        <v>71</v>
      </c>
      <c r="BH186" s="31">
        <f t="shared" si="65"/>
        <v>12</v>
      </c>
      <c r="BI186" s="31" t="str">
        <f t="shared" si="66"/>
        <v>70_12</v>
      </c>
      <c r="BJ186" s="31">
        <v>51.37</v>
      </c>
      <c r="BK186" s="31"/>
      <c r="BL186" s="31">
        <v>70</v>
      </c>
      <c r="BM186" s="31">
        <v>12</v>
      </c>
      <c r="BN186" s="31">
        <v>71</v>
      </c>
      <c r="BO186" s="31">
        <v>12</v>
      </c>
      <c r="BP186" s="31" t="s">
        <v>574</v>
      </c>
      <c r="BQ186" s="31">
        <v>53.17</v>
      </c>
      <c r="BR186" s="31"/>
      <c r="BS186" s="31">
        <v>70</v>
      </c>
      <c r="BT186" s="31">
        <v>12</v>
      </c>
      <c r="BU186" s="31">
        <v>71</v>
      </c>
      <c r="BV186" s="31">
        <f t="shared" si="67"/>
        <v>12</v>
      </c>
      <c r="BW186" s="31" t="str">
        <f t="shared" si="57"/>
        <v>70_12</v>
      </c>
      <c r="BX186" s="33">
        <f t="shared" si="68"/>
        <v>49.39</v>
      </c>
      <c r="BY186" s="33">
        <f t="shared" si="69"/>
        <v>51.37</v>
      </c>
      <c r="BZ186" s="33">
        <f t="shared" si="70"/>
        <v>53.17</v>
      </c>
      <c r="CA186" s="322">
        <f t="shared" si="71"/>
        <v>50.379999999999995</v>
      </c>
      <c r="CB186" s="4"/>
      <c r="CC186" s="4"/>
      <c r="CD186" s="4"/>
      <c r="CE186" s="4"/>
      <c r="CF186" s="5"/>
    </row>
    <row r="187" spans="1:84" ht="10.5" x14ac:dyDescent="0.15">
      <c r="A187" s="31">
        <v>70</v>
      </c>
      <c r="B187" s="31">
        <v>13</v>
      </c>
      <c r="C187" s="31">
        <v>72</v>
      </c>
      <c r="D187" s="31">
        <f t="shared" si="58"/>
        <v>13</v>
      </c>
      <c r="E187" s="31" t="str">
        <f t="shared" si="59"/>
        <v>70_13</v>
      </c>
      <c r="F187" s="36">
        <v>40.53</v>
      </c>
      <c r="G187" s="31"/>
      <c r="H187" s="31">
        <v>70</v>
      </c>
      <c r="I187" s="31">
        <v>14</v>
      </c>
      <c r="J187" s="31">
        <v>73</v>
      </c>
      <c r="K187" s="31">
        <f t="shared" si="50"/>
        <v>14</v>
      </c>
      <c r="L187" s="31" t="str">
        <f t="shared" si="51"/>
        <v>70_14</v>
      </c>
      <c r="M187" s="36">
        <v>42.51</v>
      </c>
      <c r="N187" s="4"/>
      <c r="O187" s="31">
        <v>70</v>
      </c>
      <c r="P187" s="31">
        <v>13</v>
      </c>
      <c r="Q187" s="31">
        <v>72</v>
      </c>
      <c r="R187" s="31">
        <f t="shared" si="72"/>
        <v>13</v>
      </c>
      <c r="S187" s="31" t="str">
        <f t="shared" si="73"/>
        <v>70_13</v>
      </c>
      <c r="T187" s="36">
        <v>43.21</v>
      </c>
      <c r="U187" s="4"/>
      <c r="V187" s="31">
        <v>70</v>
      </c>
      <c r="W187" s="31">
        <v>13</v>
      </c>
      <c r="X187" s="31">
        <v>72</v>
      </c>
      <c r="Y187" s="31">
        <f t="shared" si="60"/>
        <v>13</v>
      </c>
      <c r="Z187" s="31" t="str">
        <f t="shared" si="52"/>
        <v>70_13</v>
      </c>
      <c r="AA187" s="36">
        <v>44.07</v>
      </c>
      <c r="AB187" s="374"/>
      <c r="AC187" s="31">
        <v>70</v>
      </c>
      <c r="AD187" s="31">
        <v>13</v>
      </c>
      <c r="AE187" s="31">
        <v>72</v>
      </c>
      <c r="AF187" s="31">
        <f t="shared" si="61"/>
        <v>13</v>
      </c>
      <c r="AG187" s="31" t="str">
        <f t="shared" si="53"/>
        <v>70_13</v>
      </c>
      <c r="AH187" s="31">
        <v>45.4</v>
      </c>
      <c r="AI187" s="374"/>
      <c r="AJ187" s="31">
        <v>70</v>
      </c>
      <c r="AK187" s="31">
        <v>13</v>
      </c>
      <c r="AL187" s="31">
        <v>72</v>
      </c>
      <c r="AM187" s="31">
        <f t="shared" si="62"/>
        <v>13</v>
      </c>
      <c r="AN187" s="31" t="str">
        <f t="shared" si="54"/>
        <v>70_13</v>
      </c>
      <c r="AO187" s="31">
        <v>47.67</v>
      </c>
      <c r="AP187" s="373"/>
      <c r="AQ187" s="31">
        <v>70</v>
      </c>
      <c r="AR187" s="31">
        <v>13</v>
      </c>
      <c r="AS187" s="31">
        <v>72</v>
      </c>
      <c r="AT187" s="31">
        <f t="shared" si="63"/>
        <v>13</v>
      </c>
      <c r="AU187" s="31" t="str">
        <f t="shared" si="55"/>
        <v>70_13</v>
      </c>
      <c r="AV187" s="31">
        <v>48.86</v>
      </c>
      <c r="AW187" s="336"/>
      <c r="AX187" s="31">
        <v>70</v>
      </c>
      <c r="AY187" s="31">
        <v>13</v>
      </c>
      <c r="AZ187" s="31">
        <v>72</v>
      </c>
      <c r="BA187" s="31">
        <f t="shared" si="64"/>
        <v>13</v>
      </c>
      <c r="BB187" s="31" t="str">
        <f t="shared" si="56"/>
        <v>70_13</v>
      </c>
      <c r="BC187" s="31">
        <v>50.08</v>
      </c>
      <c r="BD187" s="31"/>
      <c r="BE187" s="31">
        <v>70</v>
      </c>
      <c r="BF187" s="31">
        <v>13</v>
      </c>
      <c r="BG187" s="31">
        <v>72</v>
      </c>
      <c r="BH187" s="31">
        <f t="shared" si="65"/>
        <v>13</v>
      </c>
      <c r="BI187" s="31" t="str">
        <f t="shared" si="66"/>
        <v>70_13</v>
      </c>
      <c r="BJ187" s="31">
        <v>52.08</v>
      </c>
      <c r="BK187" s="31"/>
      <c r="BL187" s="31">
        <v>70</v>
      </c>
      <c r="BM187" s="31">
        <v>13</v>
      </c>
      <c r="BN187" s="31">
        <v>72</v>
      </c>
      <c r="BO187" s="31">
        <v>13</v>
      </c>
      <c r="BP187" s="31" t="s">
        <v>575</v>
      </c>
      <c r="BQ187" s="31">
        <v>53.91</v>
      </c>
      <c r="BR187" s="31"/>
      <c r="BS187" s="31">
        <v>70</v>
      </c>
      <c r="BT187" s="31">
        <v>13</v>
      </c>
      <c r="BU187" s="31">
        <v>72</v>
      </c>
      <c r="BV187" s="31">
        <f t="shared" si="67"/>
        <v>13</v>
      </c>
      <c r="BW187" s="31" t="str">
        <f t="shared" si="57"/>
        <v>70_13</v>
      </c>
      <c r="BX187" s="33">
        <f t="shared" si="68"/>
        <v>50.08</v>
      </c>
      <c r="BY187" s="33">
        <f t="shared" si="69"/>
        <v>52.08</v>
      </c>
      <c r="BZ187" s="33">
        <f t="shared" si="70"/>
        <v>53.91</v>
      </c>
      <c r="CA187" s="322">
        <f t="shared" si="71"/>
        <v>51.08</v>
      </c>
      <c r="CB187" s="4"/>
      <c r="CC187" s="4"/>
      <c r="CD187" s="4"/>
      <c r="CE187" s="4"/>
      <c r="CF187" s="5"/>
    </row>
    <row r="188" spans="1:84" ht="10.5" x14ac:dyDescent="0.15">
      <c r="A188" s="31">
        <v>70</v>
      </c>
      <c r="B188" s="31">
        <v>14</v>
      </c>
      <c r="C188" s="31">
        <v>73</v>
      </c>
      <c r="D188" s="31">
        <f t="shared" si="58"/>
        <v>14</v>
      </c>
      <c r="E188" s="31" t="str">
        <f t="shared" si="59"/>
        <v>70_14</v>
      </c>
      <c r="F188" s="36">
        <v>41.07</v>
      </c>
      <c r="G188" s="31"/>
      <c r="H188" s="31">
        <v>70</v>
      </c>
      <c r="I188" s="31">
        <v>15</v>
      </c>
      <c r="J188" s="31">
        <v>74</v>
      </c>
      <c r="K188" s="31">
        <f t="shared" si="50"/>
        <v>15</v>
      </c>
      <c r="L188" s="31" t="str">
        <f t="shared" si="51"/>
        <v>70_15</v>
      </c>
      <c r="M188" s="36">
        <v>43.07</v>
      </c>
      <c r="N188" s="4"/>
      <c r="O188" s="31">
        <v>70</v>
      </c>
      <c r="P188" s="31">
        <v>14</v>
      </c>
      <c r="Q188" s="31">
        <v>73</v>
      </c>
      <c r="R188" s="31">
        <f t="shared" si="72"/>
        <v>14</v>
      </c>
      <c r="S188" s="31" t="str">
        <f t="shared" si="73"/>
        <v>70_14</v>
      </c>
      <c r="T188" s="36">
        <v>43.79</v>
      </c>
      <c r="U188" s="4"/>
      <c r="V188" s="31">
        <v>70</v>
      </c>
      <c r="W188" s="31">
        <v>14</v>
      </c>
      <c r="X188" s="31">
        <v>73</v>
      </c>
      <c r="Y188" s="31">
        <f t="shared" si="60"/>
        <v>14</v>
      </c>
      <c r="Z188" s="31" t="str">
        <f t="shared" si="52"/>
        <v>70_14</v>
      </c>
      <c r="AA188" s="36">
        <v>44.66</v>
      </c>
      <c r="AB188" s="374"/>
      <c r="AC188" s="31">
        <v>70</v>
      </c>
      <c r="AD188" s="31">
        <v>14</v>
      </c>
      <c r="AE188" s="31">
        <v>73</v>
      </c>
      <c r="AF188" s="31">
        <f t="shared" si="61"/>
        <v>14</v>
      </c>
      <c r="AG188" s="31" t="str">
        <f t="shared" si="53"/>
        <v>70_14</v>
      </c>
      <c r="AH188" s="31">
        <v>46</v>
      </c>
      <c r="AI188" s="374"/>
      <c r="AJ188" s="31">
        <v>70</v>
      </c>
      <c r="AK188" s="31">
        <v>14</v>
      </c>
      <c r="AL188" s="31">
        <v>73</v>
      </c>
      <c r="AM188" s="31">
        <f t="shared" si="62"/>
        <v>14</v>
      </c>
      <c r="AN188" s="31" t="str">
        <f t="shared" si="54"/>
        <v>70_14</v>
      </c>
      <c r="AO188" s="31">
        <v>48.3</v>
      </c>
      <c r="AP188" s="373"/>
      <c r="AQ188" s="31">
        <v>70</v>
      </c>
      <c r="AR188" s="31">
        <v>14</v>
      </c>
      <c r="AS188" s="31">
        <v>73</v>
      </c>
      <c r="AT188" s="31">
        <f t="shared" si="63"/>
        <v>14</v>
      </c>
      <c r="AU188" s="31" t="str">
        <f t="shared" si="55"/>
        <v>70_14</v>
      </c>
      <c r="AV188" s="31">
        <v>49.51</v>
      </c>
      <c r="AW188" s="336"/>
      <c r="AX188" s="31">
        <v>70</v>
      </c>
      <c r="AY188" s="31">
        <v>14</v>
      </c>
      <c r="AZ188" s="31">
        <v>73</v>
      </c>
      <c r="BA188" s="31">
        <f t="shared" si="64"/>
        <v>14</v>
      </c>
      <c r="BB188" s="31" t="str">
        <f t="shared" si="56"/>
        <v>70_14</v>
      </c>
      <c r="BC188" s="31">
        <v>50.75</v>
      </c>
      <c r="BD188" s="31"/>
      <c r="BE188" s="31">
        <v>70</v>
      </c>
      <c r="BF188" s="31">
        <v>14</v>
      </c>
      <c r="BG188" s="31">
        <v>73</v>
      </c>
      <c r="BH188" s="31">
        <f t="shared" si="65"/>
        <v>14</v>
      </c>
      <c r="BI188" s="31" t="str">
        <f t="shared" si="66"/>
        <v>70_14</v>
      </c>
      <c r="BJ188" s="31">
        <v>52.78</v>
      </c>
      <c r="BK188" s="31"/>
      <c r="BL188" s="31">
        <v>70</v>
      </c>
      <c r="BM188" s="31">
        <v>14</v>
      </c>
      <c r="BN188" s="31">
        <v>73</v>
      </c>
      <c r="BO188" s="31">
        <v>14</v>
      </c>
      <c r="BP188" s="31" t="s">
        <v>576</v>
      </c>
      <c r="BQ188" s="31">
        <v>54.62</v>
      </c>
      <c r="BR188" s="31"/>
      <c r="BS188" s="31">
        <v>70</v>
      </c>
      <c r="BT188" s="31">
        <v>14</v>
      </c>
      <c r="BU188" s="31">
        <v>73</v>
      </c>
      <c r="BV188" s="31">
        <f t="shared" si="67"/>
        <v>14</v>
      </c>
      <c r="BW188" s="31" t="str">
        <f t="shared" si="57"/>
        <v>70_14</v>
      </c>
      <c r="BX188" s="33">
        <f t="shared" si="68"/>
        <v>50.75</v>
      </c>
      <c r="BY188" s="33">
        <f t="shared" si="69"/>
        <v>52.78</v>
      </c>
      <c r="BZ188" s="33">
        <f t="shared" si="70"/>
        <v>54.62</v>
      </c>
      <c r="CA188" s="322">
        <f t="shared" si="71"/>
        <v>51.765000000000001</v>
      </c>
      <c r="CB188" s="4"/>
      <c r="CC188" s="4"/>
      <c r="CD188" s="4"/>
      <c r="CE188" s="4"/>
      <c r="CF188" s="5"/>
    </row>
    <row r="189" spans="1:84" ht="10.5" x14ac:dyDescent="0.15">
      <c r="A189" s="31">
        <v>70</v>
      </c>
      <c r="B189" s="31">
        <v>15</v>
      </c>
      <c r="C189" s="31">
        <v>74</v>
      </c>
      <c r="D189" s="31">
        <f t="shared" si="58"/>
        <v>15</v>
      </c>
      <c r="E189" s="31" t="str">
        <f t="shared" si="59"/>
        <v>70_15</v>
      </c>
      <c r="F189" s="36">
        <v>41.61</v>
      </c>
      <c r="G189" s="31"/>
      <c r="H189" s="31">
        <v>75</v>
      </c>
      <c r="I189" s="31" t="s">
        <v>346</v>
      </c>
      <c r="J189" s="31">
        <v>54</v>
      </c>
      <c r="K189" s="31" t="str">
        <f t="shared" si="50"/>
        <v>Aanloopperiodiek_0</v>
      </c>
      <c r="L189" s="31" t="str">
        <f t="shared" si="51"/>
        <v>75_Aanloopperiodiek_0</v>
      </c>
      <c r="M189" s="36">
        <v>33</v>
      </c>
      <c r="N189" s="4"/>
      <c r="O189" s="31">
        <v>70</v>
      </c>
      <c r="P189" s="31">
        <v>15</v>
      </c>
      <c r="Q189" s="31">
        <v>74</v>
      </c>
      <c r="R189" s="31">
        <f t="shared" si="72"/>
        <v>15</v>
      </c>
      <c r="S189" s="31" t="str">
        <f t="shared" si="73"/>
        <v>70_15</v>
      </c>
      <c r="T189" s="36">
        <v>44.36</v>
      </c>
      <c r="U189" s="4"/>
      <c r="V189" s="31">
        <v>70</v>
      </c>
      <c r="W189" s="31">
        <v>15</v>
      </c>
      <c r="X189" s="31">
        <v>74</v>
      </c>
      <c r="Y189" s="31">
        <f t="shared" si="60"/>
        <v>15</v>
      </c>
      <c r="Z189" s="31" t="str">
        <f t="shared" si="52"/>
        <v>70_15</v>
      </c>
      <c r="AA189" s="36">
        <v>45.25</v>
      </c>
      <c r="AB189" s="374"/>
      <c r="AC189" s="31">
        <v>70</v>
      </c>
      <c r="AD189" s="31">
        <v>15</v>
      </c>
      <c r="AE189" s="31">
        <v>74</v>
      </c>
      <c r="AF189" s="31">
        <f t="shared" si="61"/>
        <v>15</v>
      </c>
      <c r="AG189" s="31" t="str">
        <f t="shared" si="53"/>
        <v>70_15</v>
      </c>
      <c r="AH189" s="31">
        <v>46.6</v>
      </c>
      <c r="AI189" s="374"/>
      <c r="AJ189" s="31">
        <v>70</v>
      </c>
      <c r="AK189" s="31">
        <v>15</v>
      </c>
      <c r="AL189" s="31">
        <v>74</v>
      </c>
      <c r="AM189" s="31">
        <f t="shared" si="62"/>
        <v>15</v>
      </c>
      <c r="AN189" s="31" t="str">
        <f t="shared" si="54"/>
        <v>70_15</v>
      </c>
      <c r="AO189" s="31">
        <v>48.93</v>
      </c>
      <c r="AP189" s="373"/>
      <c r="AQ189" s="31">
        <v>70</v>
      </c>
      <c r="AR189" s="31">
        <v>15</v>
      </c>
      <c r="AS189" s="31">
        <v>74</v>
      </c>
      <c r="AT189" s="31">
        <f t="shared" si="63"/>
        <v>15</v>
      </c>
      <c r="AU189" s="31" t="str">
        <f t="shared" si="55"/>
        <v>70_15</v>
      </c>
      <c r="AV189" s="31">
        <v>50.16</v>
      </c>
      <c r="AW189" s="336"/>
      <c r="AX189" s="31">
        <v>70</v>
      </c>
      <c r="AY189" s="31">
        <v>15</v>
      </c>
      <c r="AZ189" s="31">
        <v>74</v>
      </c>
      <c r="BA189" s="31">
        <f t="shared" si="64"/>
        <v>15</v>
      </c>
      <c r="BB189" s="31" t="str">
        <f t="shared" si="56"/>
        <v>70_15</v>
      </c>
      <c r="BC189" s="31">
        <v>51.41</v>
      </c>
      <c r="BD189" s="31"/>
      <c r="BE189" s="31">
        <v>70</v>
      </c>
      <c r="BF189" s="31">
        <v>15</v>
      </c>
      <c r="BG189" s="31">
        <v>74</v>
      </c>
      <c r="BH189" s="31">
        <f t="shared" si="65"/>
        <v>15</v>
      </c>
      <c r="BI189" s="31" t="str">
        <f t="shared" si="66"/>
        <v>70_15</v>
      </c>
      <c r="BJ189" s="31">
        <v>53.47</v>
      </c>
      <c r="BK189" s="31"/>
      <c r="BL189" s="31">
        <v>70</v>
      </c>
      <c r="BM189" s="31">
        <v>15</v>
      </c>
      <c r="BN189" s="31">
        <v>74</v>
      </c>
      <c r="BO189" s="31">
        <v>15</v>
      </c>
      <c r="BP189" s="31" t="s">
        <v>577</v>
      </c>
      <c r="BQ189" s="31">
        <v>55.34</v>
      </c>
      <c r="BR189" s="31"/>
      <c r="BS189" s="31">
        <v>70</v>
      </c>
      <c r="BT189" s="31">
        <v>15</v>
      </c>
      <c r="BU189" s="31">
        <v>74</v>
      </c>
      <c r="BV189" s="31">
        <f t="shared" si="67"/>
        <v>15</v>
      </c>
      <c r="BW189" s="31" t="str">
        <f t="shared" si="57"/>
        <v>70_15</v>
      </c>
      <c r="BX189" s="33">
        <f t="shared" si="68"/>
        <v>51.41</v>
      </c>
      <c r="BY189" s="33">
        <f t="shared" si="69"/>
        <v>53.47</v>
      </c>
      <c r="BZ189" s="33">
        <f t="shared" si="70"/>
        <v>55.34</v>
      </c>
      <c r="CA189" s="322">
        <f t="shared" si="71"/>
        <v>52.44</v>
      </c>
      <c r="CB189" s="4"/>
      <c r="CC189" s="4"/>
      <c r="CD189" s="4"/>
      <c r="CE189" s="4"/>
      <c r="CF189" s="5"/>
    </row>
    <row r="190" spans="1:84" ht="10.5" x14ac:dyDescent="0.15">
      <c r="A190" s="31">
        <v>75</v>
      </c>
      <c r="B190" s="31" t="s">
        <v>346</v>
      </c>
      <c r="C190" s="31">
        <v>54</v>
      </c>
      <c r="D190" s="31" t="str">
        <f t="shared" si="58"/>
        <v>Aanloopperiodiek_0</v>
      </c>
      <c r="E190" s="31" t="str">
        <f t="shared" si="59"/>
        <v>75_Aanloopperiodiek_0</v>
      </c>
      <c r="F190" s="36">
        <v>31.88</v>
      </c>
      <c r="G190" s="31"/>
      <c r="H190" s="31">
        <v>75</v>
      </c>
      <c r="I190" s="31" t="s">
        <v>347</v>
      </c>
      <c r="J190" s="31">
        <v>56</v>
      </c>
      <c r="K190" s="31" t="str">
        <f t="shared" si="50"/>
        <v>Aanloopperiodiek_1</v>
      </c>
      <c r="L190" s="31" t="str">
        <f t="shared" si="51"/>
        <v>75_Aanloopperiodiek_1</v>
      </c>
      <c r="M190" s="36">
        <v>33.9</v>
      </c>
      <c r="N190" s="4"/>
      <c r="O190" s="31">
        <v>75</v>
      </c>
      <c r="P190" s="31" t="s">
        <v>346</v>
      </c>
      <c r="Q190" s="31">
        <v>54</v>
      </c>
      <c r="R190" s="31" t="str">
        <f t="shared" si="72"/>
        <v>Aanloopperiodiek_0</v>
      </c>
      <c r="S190" s="31" t="str">
        <f t="shared" si="73"/>
        <v>75_Aanloopperiodiek_0</v>
      </c>
      <c r="T190" s="36">
        <v>33.99</v>
      </c>
      <c r="U190" s="4"/>
      <c r="V190" s="31">
        <v>75</v>
      </c>
      <c r="W190" s="31" t="s">
        <v>346</v>
      </c>
      <c r="X190" s="31">
        <v>54</v>
      </c>
      <c r="Y190" s="31" t="str">
        <f t="shared" si="60"/>
        <v>Aanloopperiodiek_0</v>
      </c>
      <c r="Z190" s="31" t="str">
        <f t="shared" si="52"/>
        <v>75_Aanloopperiodiek_0</v>
      </c>
      <c r="AA190" s="36">
        <v>35.090000000000003</v>
      </c>
      <c r="AB190" s="374"/>
      <c r="AC190" s="31">
        <v>75</v>
      </c>
      <c r="AD190" s="31" t="s">
        <v>346</v>
      </c>
      <c r="AE190" s="31">
        <v>54</v>
      </c>
      <c r="AF190" s="31" t="str">
        <f t="shared" si="61"/>
        <v>Aanloopperiodiek_0</v>
      </c>
      <c r="AG190" s="31" t="str">
        <f t="shared" si="53"/>
        <v>75_Aanloopperiodiek_0</v>
      </c>
      <c r="AH190" s="31">
        <v>36.15</v>
      </c>
      <c r="AI190" s="374"/>
      <c r="AJ190" s="31">
        <v>75</v>
      </c>
      <c r="AK190" s="31" t="s">
        <v>346</v>
      </c>
      <c r="AL190" s="31">
        <v>54</v>
      </c>
      <c r="AM190" s="31" t="str">
        <f t="shared" si="62"/>
        <v>Aanloopperiodiek_0</v>
      </c>
      <c r="AN190" s="31" t="str">
        <f t="shared" si="54"/>
        <v>75_Aanloopperiodiek_0</v>
      </c>
      <c r="AO190" s="31">
        <v>37.96</v>
      </c>
      <c r="AP190" s="373"/>
      <c r="AQ190" s="31">
        <v>75</v>
      </c>
      <c r="AR190" s="31" t="s">
        <v>346</v>
      </c>
      <c r="AS190" s="31">
        <v>54</v>
      </c>
      <c r="AT190" s="31" t="str">
        <f t="shared" si="63"/>
        <v>Aanloopperiodiek_0</v>
      </c>
      <c r="AU190" s="31" t="str">
        <f t="shared" si="55"/>
        <v>75_Aanloopperiodiek_0</v>
      </c>
      <c r="AV190" s="31">
        <v>38.9</v>
      </c>
      <c r="AW190" s="336"/>
      <c r="AX190" s="31">
        <v>75</v>
      </c>
      <c r="AY190" s="31" t="s">
        <v>346</v>
      </c>
      <c r="AZ190" s="31">
        <v>54</v>
      </c>
      <c r="BA190" s="31" t="str">
        <f t="shared" si="64"/>
        <v>Aanloopperiodiek_0</v>
      </c>
      <c r="BB190" s="31" t="str">
        <f t="shared" si="56"/>
        <v>75_Aanloopperiodiek_0</v>
      </c>
      <c r="BC190" s="31">
        <v>39.880000000000003</v>
      </c>
      <c r="BD190" s="31"/>
      <c r="BE190" s="31">
        <v>75</v>
      </c>
      <c r="BF190" s="31" t="s">
        <v>346</v>
      </c>
      <c r="BG190" s="31">
        <v>54</v>
      </c>
      <c r="BH190" s="31" t="str">
        <f t="shared" si="65"/>
        <v>Aanloopperiodiek_0</v>
      </c>
      <c r="BI190" s="31" t="str">
        <f t="shared" si="66"/>
        <v>75_Aanloopperiodiek_0</v>
      </c>
      <c r="BJ190" s="31">
        <v>41.47</v>
      </c>
      <c r="BK190" s="31"/>
      <c r="BL190" s="31">
        <v>75</v>
      </c>
      <c r="BM190" s="31" t="s">
        <v>346</v>
      </c>
      <c r="BN190" s="31">
        <v>54</v>
      </c>
      <c r="BO190" s="31" t="s">
        <v>346</v>
      </c>
      <c r="BP190" s="31" t="s">
        <v>578</v>
      </c>
      <c r="BQ190" s="31">
        <v>42.92</v>
      </c>
      <c r="BR190" s="31"/>
      <c r="BS190" s="31">
        <v>75</v>
      </c>
      <c r="BT190" s="31" t="s">
        <v>346</v>
      </c>
      <c r="BU190" s="31">
        <v>54</v>
      </c>
      <c r="BV190" s="31" t="str">
        <f t="shared" si="67"/>
        <v>Aanloopperiodiek_0</v>
      </c>
      <c r="BW190" s="31" t="str">
        <f t="shared" si="57"/>
        <v>75_Aanloopperiodiek_0</v>
      </c>
      <c r="BX190" s="33">
        <f t="shared" si="68"/>
        <v>39.880000000000003</v>
      </c>
      <c r="BY190" s="33">
        <f t="shared" si="69"/>
        <v>41.47</v>
      </c>
      <c r="BZ190" s="33">
        <f t="shared" si="70"/>
        <v>42.92</v>
      </c>
      <c r="CA190" s="322">
        <f t="shared" si="71"/>
        <v>40.674999999999997</v>
      </c>
      <c r="CB190" s="4"/>
      <c r="CC190" s="4"/>
      <c r="CD190" s="4"/>
      <c r="CE190" s="4"/>
      <c r="CF190" s="5"/>
    </row>
    <row r="191" spans="1:84" ht="10.5" x14ac:dyDescent="0.15">
      <c r="A191" s="31">
        <v>75</v>
      </c>
      <c r="B191" s="31" t="s">
        <v>347</v>
      </c>
      <c r="C191" s="31">
        <v>56</v>
      </c>
      <c r="D191" s="31" t="str">
        <f t="shared" si="58"/>
        <v>Aanloopperiodiek_1</v>
      </c>
      <c r="E191" s="31" t="str">
        <f t="shared" si="59"/>
        <v>75_Aanloopperiodiek_1</v>
      </c>
      <c r="F191" s="36">
        <v>32.75</v>
      </c>
      <c r="G191" s="31"/>
      <c r="H191" s="31">
        <v>75</v>
      </c>
      <c r="I191" s="31">
        <v>0</v>
      </c>
      <c r="J191" s="31">
        <v>58</v>
      </c>
      <c r="K191" s="31">
        <f t="shared" si="50"/>
        <v>0</v>
      </c>
      <c r="L191" s="31" t="str">
        <f t="shared" si="51"/>
        <v>75_0</v>
      </c>
      <c r="M191" s="36">
        <v>34.78</v>
      </c>
      <c r="N191" s="4"/>
      <c r="O191" s="31">
        <v>75</v>
      </c>
      <c r="P191" s="31" t="s">
        <v>347</v>
      </c>
      <c r="Q191" s="31">
        <v>56</v>
      </c>
      <c r="R191" s="31" t="str">
        <f t="shared" si="72"/>
        <v>Aanloopperiodiek_1</v>
      </c>
      <c r="S191" s="31" t="str">
        <f t="shared" si="73"/>
        <v>75_Aanloopperiodiek_1</v>
      </c>
      <c r="T191" s="36">
        <v>34.909999999999997</v>
      </c>
      <c r="U191" s="4"/>
      <c r="V191" s="31">
        <v>75</v>
      </c>
      <c r="W191" s="31" t="s">
        <v>347</v>
      </c>
      <c r="X191" s="31">
        <v>56</v>
      </c>
      <c r="Y191" s="31" t="str">
        <f t="shared" si="60"/>
        <v>Aanloopperiodiek_1</v>
      </c>
      <c r="Z191" s="31" t="str">
        <f t="shared" si="52"/>
        <v>75_Aanloopperiodiek_1</v>
      </c>
      <c r="AA191" s="36">
        <v>36.049999999999997</v>
      </c>
      <c r="AB191" s="374"/>
      <c r="AC191" s="31">
        <v>75</v>
      </c>
      <c r="AD191" s="31" t="s">
        <v>347</v>
      </c>
      <c r="AE191" s="31">
        <v>56</v>
      </c>
      <c r="AF191" s="31" t="str">
        <f t="shared" si="61"/>
        <v>Aanloopperiodiek_1</v>
      </c>
      <c r="AG191" s="31" t="str">
        <f t="shared" si="53"/>
        <v>75_Aanloopperiodiek_1</v>
      </c>
      <c r="AH191" s="31">
        <v>37.130000000000003</v>
      </c>
      <c r="AI191" s="374"/>
      <c r="AJ191" s="31">
        <v>75</v>
      </c>
      <c r="AK191" s="31" t="s">
        <v>347</v>
      </c>
      <c r="AL191" s="31">
        <v>56</v>
      </c>
      <c r="AM191" s="31" t="str">
        <f t="shared" si="62"/>
        <v>Aanloopperiodiek_1</v>
      </c>
      <c r="AN191" s="31" t="str">
        <f t="shared" si="54"/>
        <v>75_Aanloopperiodiek_1</v>
      </c>
      <c r="AO191" s="31">
        <v>38.99</v>
      </c>
      <c r="AP191" s="373"/>
      <c r="AQ191" s="31">
        <v>75</v>
      </c>
      <c r="AR191" s="31" t="s">
        <v>347</v>
      </c>
      <c r="AS191" s="31">
        <v>56</v>
      </c>
      <c r="AT191" s="31" t="str">
        <f t="shared" si="63"/>
        <v>Aanloopperiodiek_1</v>
      </c>
      <c r="AU191" s="31" t="str">
        <f t="shared" si="55"/>
        <v>75_Aanloopperiodiek_1</v>
      </c>
      <c r="AV191" s="31">
        <v>39.96</v>
      </c>
      <c r="AW191" s="336"/>
      <c r="AX191" s="31">
        <v>75</v>
      </c>
      <c r="AY191" s="31" t="s">
        <v>347</v>
      </c>
      <c r="AZ191" s="31">
        <v>56</v>
      </c>
      <c r="BA191" s="31" t="str">
        <f t="shared" si="64"/>
        <v>Aanloopperiodiek_1</v>
      </c>
      <c r="BB191" s="31" t="str">
        <f t="shared" si="56"/>
        <v>75_Aanloopperiodiek_1</v>
      </c>
      <c r="BC191" s="31">
        <v>40.96</v>
      </c>
      <c r="BD191" s="31"/>
      <c r="BE191" s="31">
        <v>75</v>
      </c>
      <c r="BF191" s="31" t="s">
        <v>347</v>
      </c>
      <c r="BG191" s="31">
        <v>56</v>
      </c>
      <c r="BH191" s="31" t="str">
        <f t="shared" si="65"/>
        <v>Aanloopperiodiek_1</v>
      </c>
      <c r="BI191" s="31" t="str">
        <f t="shared" si="66"/>
        <v>75_Aanloopperiodiek_1</v>
      </c>
      <c r="BJ191" s="31">
        <v>42.6</v>
      </c>
      <c r="BK191" s="31"/>
      <c r="BL191" s="31">
        <v>75</v>
      </c>
      <c r="BM191" s="31" t="s">
        <v>347</v>
      </c>
      <c r="BN191" s="31">
        <v>56</v>
      </c>
      <c r="BO191" s="31" t="s">
        <v>347</v>
      </c>
      <c r="BP191" s="31" t="s">
        <v>579</v>
      </c>
      <c r="BQ191" s="31">
        <v>44.09</v>
      </c>
      <c r="BR191" s="31"/>
      <c r="BS191" s="31">
        <v>75</v>
      </c>
      <c r="BT191" s="31" t="s">
        <v>347</v>
      </c>
      <c r="BU191" s="31">
        <v>56</v>
      </c>
      <c r="BV191" s="31" t="str">
        <f t="shared" si="67"/>
        <v>Aanloopperiodiek_1</v>
      </c>
      <c r="BW191" s="31" t="str">
        <f t="shared" si="57"/>
        <v>75_Aanloopperiodiek_1</v>
      </c>
      <c r="BX191" s="33">
        <f t="shared" si="68"/>
        <v>40.96</v>
      </c>
      <c r="BY191" s="33">
        <f t="shared" si="69"/>
        <v>42.6</v>
      </c>
      <c r="BZ191" s="33">
        <f t="shared" si="70"/>
        <v>44.09</v>
      </c>
      <c r="CA191" s="322">
        <f t="shared" si="71"/>
        <v>41.78</v>
      </c>
      <c r="CB191" s="4"/>
      <c r="CC191" s="4"/>
      <c r="CD191" s="4"/>
      <c r="CE191" s="4"/>
      <c r="CF191" s="5"/>
    </row>
    <row r="192" spans="1:84" ht="10.5" x14ac:dyDescent="0.15">
      <c r="A192" s="31">
        <v>75</v>
      </c>
      <c r="B192" s="31">
        <v>0</v>
      </c>
      <c r="C192" s="31">
        <v>58</v>
      </c>
      <c r="D192" s="31">
        <f t="shared" si="58"/>
        <v>0</v>
      </c>
      <c r="E192" s="31" t="str">
        <f t="shared" si="59"/>
        <v>75_0</v>
      </c>
      <c r="F192" s="36">
        <v>33.6</v>
      </c>
      <c r="G192" s="31"/>
      <c r="H192" s="31">
        <v>75</v>
      </c>
      <c r="I192" s="31">
        <v>1</v>
      </c>
      <c r="J192" s="31">
        <v>60</v>
      </c>
      <c r="K192" s="31">
        <f t="shared" si="50"/>
        <v>1</v>
      </c>
      <c r="L192" s="31" t="str">
        <f t="shared" si="51"/>
        <v>75_1</v>
      </c>
      <c r="M192" s="36">
        <v>35.68</v>
      </c>
      <c r="N192" s="4"/>
      <c r="O192" s="31">
        <v>75</v>
      </c>
      <c r="P192" s="31">
        <v>0</v>
      </c>
      <c r="Q192" s="31">
        <v>58</v>
      </c>
      <c r="R192" s="31">
        <f t="shared" si="72"/>
        <v>0</v>
      </c>
      <c r="S192" s="31" t="str">
        <f t="shared" si="73"/>
        <v>75_0</v>
      </c>
      <c r="T192" s="36">
        <v>35.82</v>
      </c>
      <c r="U192" s="4"/>
      <c r="V192" s="31">
        <v>75</v>
      </c>
      <c r="W192" s="31">
        <v>0</v>
      </c>
      <c r="X192" s="31">
        <v>58</v>
      </c>
      <c r="Y192" s="31">
        <f t="shared" si="60"/>
        <v>0</v>
      </c>
      <c r="Z192" s="31" t="str">
        <f t="shared" si="52"/>
        <v>75_0</v>
      </c>
      <c r="AA192" s="36">
        <v>36.99</v>
      </c>
      <c r="AB192" s="374"/>
      <c r="AC192" s="31">
        <v>75</v>
      </c>
      <c r="AD192" s="31">
        <v>0</v>
      </c>
      <c r="AE192" s="31">
        <v>58</v>
      </c>
      <c r="AF192" s="31">
        <f t="shared" si="61"/>
        <v>0</v>
      </c>
      <c r="AG192" s="31" t="str">
        <f t="shared" si="53"/>
        <v>75_0</v>
      </c>
      <c r="AH192" s="31">
        <v>38.1</v>
      </c>
      <c r="AI192" s="374"/>
      <c r="AJ192" s="31">
        <v>75</v>
      </c>
      <c r="AK192" s="31">
        <v>0</v>
      </c>
      <c r="AL192" s="31">
        <v>58</v>
      </c>
      <c r="AM192" s="31">
        <f t="shared" si="62"/>
        <v>0</v>
      </c>
      <c r="AN192" s="31" t="str">
        <f t="shared" si="54"/>
        <v>75_0</v>
      </c>
      <c r="AO192" s="31">
        <v>40</v>
      </c>
      <c r="AP192" s="373"/>
      <c r="AQ192" s="31">
        <v>75</v>
      </c>
      <c r="AR192" s="31">
        <v>0</v>
      </c>
      <c r="AS192" s="31">
        <v>58</v>
      </c>
      <c r="AT192" s="31">
        <f t="shared" si="63"/>
        <v>0</v>
      </c>
      <c r="AU192" s="31" t="str">
        <f t="shared" si="55"/>
        <v>75_0</v>
      </c>
      <c r="AV192" s="31">
        <v>41</v>
      </c>
      <c r="AW192" s="336"/>
      <c r="AX192" s="31">
        <v>75</v>
      </c>
      <c r="AY192" s="31">
        <v>0</v>
      </c>
      <c r="AZ192" s="31">
        <v>58</v>
      </c>
      <c r="BA192" s="31">
        <f t="shared" si="64"/>
        <v>0</v>
      </c>
      <c r="BB192" s="31" t="str">
        <f t="shared" si="56"/>
        <v>75_0</v>
      </c>
      <c r="BC192" s="31">
        <v>42.03</v>
      </c>
      <c r="BD192" s="31"/>
      <c r="BE192" s="31">
        <v>75</v>
      </c>
      <c r="BF192" s="31">
        <v>0</v>
      </c>
      <c r="BG192" s="31">
        <v>58</v>
      </c>
      <c r="BH192" s="31">
        <f t="shared" si="65"/>
        <v>0</v>
      </c>
      <c r="BI192" s="31" t="str">
        <f t="shared" si="66"/>
        <v>75_0</v>
      </c>
      <c r="BJ192" s="31">
        <v>43.71</v>
      </c>
      <c r="BK192" s="31"/>
      <c r="BL192" s="31">
        <v>75</v>
      </c>
      <c r="BM192" s="31">
        <v>0</v>
      </c>
      <c r="BN192" s="31">
        <v>58</v>
      </c>
      <c r="BO192" s="31">
        <v>0</v>
      </c>
      <c r="BP192" s="31" t="s">
        <v>580</v>
      </c>
      <c r="BQ192" s="31">
        <v>45.24</v>
      </c>
      <c r="BR192" s="31"/>
      <c r="BS192" s="31">
        <v>75</v>
      </c>
      <c r="BT192" s="31">
        <v>0</v>
      </c>
      <c r="BU192" s="31">
        <v>58</v>
      </c>
      <c r="BV192" s="31">
        <f t="shared" si="67"/>
        <v>0</v>
      </c>
      <c r="BW192" s="31" t="str">
        <f t="shared" si="57"/>
        <v>75_0</v>
      </c>
      <c r="BX192" s="33">
        <f t="shared" si="68"/>
        <v>42.03</v>
      </c>
      <c r="BY192" s="33">
        <f t="shared" si="69"/>
        <v>43.71</v>
      </c>
      <c r="BZ192" s="33">
        <f t="shared" si="70"/>
        <v>45.24</v>
      </c>
      <c r="CA192" s="322">
        <f t="shared" si="71"/>
        <v>42.870000000000005</v>
      </c>
      <c r="CB192" s="4"/>
      <c r="CC192" s="4"/>
      <c r="CD192" s="4"/>
      <c r="CE192" s="4"/>
      <c r="CF192" s="5"/>
    </row>
    <row r="193" spans="1:84" ht="10.5" x14ac:dyDescent="0.15">
      <c r="A193" s="31">
        <v>75</v>
      </c>
      <c r="B193" s="31">
        <v>1</v>
      </c>
      <c r="C193" s="31">
        <v>60</v>
      </c>
      <c r="D193" s="31">
        <f t="shared" si="58"/>
        <v>1</v>
      </c>
      <c r="E193" s="31" t="str">
        <f t="shared" si="59"/>
        <v>75_1</v>
      </c>
      <c r="F193" s="36">
        <v>34.479999999999997</v>
      </c>
      <c r="G193" s="31"/>
      <c r="H193" s="31">
        <v>75</v>
      </c>
      <c r="I193" s="31">
        <v>2</v>
      </c>
      <c r="J193" s="31">
        <v>62</v>
      </c>
      <c r="K193" s="31">
        <f t="shared" si="50"/>
        <v>2</v>
      </c>
      <c r="L193" s="31" t="str">
        <f t="shared" si="51"/>
        <v>75_2</v>
      </c>
      <c r="M193" s="36">
        <v>36.58</v>
      </c>
      <c r="N193" s="4"/>
      <c r="O193" s="31">
        <v>75</v>
      </c>
      <c r="P193" s="31">
        <v>1</v>
      </c>
      <c r="Q193" s="31">
        <v>60</v>
      </c>
      <c r="R193" s="31">
        <f t="shared" si="72"/>
        <v>1</v>
      </c>
      <c r="S193" s="31" t="str">
        <f t="shared" si="73"/>
        <v>75_1</v>
      </c>
      <c r="T193" s="36">
        <v>36.76</v>
      </c>
      <c r="U193" s="4"/>
      <c r="V193" s="31">
        <v>75</v>
      </c>
      <c r="W193" s="31">
        <v>1</v>
      </c>
      <c r="X193" s="31">
        <v>60</v>
      </c>
      <c r="Y193" s="31">
        <f t="shared" si="60"/>
        <v>1</v>
      </c>
      <c r="Z193" s="31" t="str">
        <f t="shared" si="52"/>
        <v>75_1</v>
      </c>
      <c r="AA193" s="36">
        <v>37.950000000000003</v>
      </c>
      <c r="AB193" s="374"/>
      <c r="AC193" s="31">
        <v>75</v>
      </c>
      <c r="AD193" s="31">
        <v>1</v>
      </c>
      <c r="AE193" s="31">
        <v>60</v>
      </c>
      <c r="AF193" s="31">
        <f t="shared" si="61"/>
        <v>1</v>
      </c>
      <c r="AG193" s="31" t="str">
        <f t="shared" si="53"/>
        <v>75_1</v>
      </c>
      <c r="AH193" s="31">
        <v>39.090000000000003</v>
      </c>
      <c r="AI193" s="374"/>
      <c r="AJ193" s="31">
        <v>75</v>
      </c>
      <c r="AK193" s="31">
        <v>1</v>
      </c>
      <c r="AL193" s="31">
        <v>60</v>
      </c>
      <c r="AM193" s="31">
        <f t="shared" si="62"/>
        <v>1</v>
      </c>
      <c r="AN193" s="31" t="str">
        <f t="shared" si="54"/>
        <v>75_1</v>
      </c>
      <c r="AO193" s="31">
        <v>41.04</v>
      </c>
      <c r="AP193" s="373"/>
      <c r="AQ193" s="31">
        <v>75</v>
      </c>
      <c r="AR193" s="31">
        <v>1</v>
      </c>
      <c r="AS193" s="31">
        <v>60</v>
      </c>
      <c r="AT193" s="31">
        <f t="shared" si="63"/>
        <v>1</v>
      </c>
      <c r="AU193" s="31" t="str">
        <f t="shared" si="55"/>
        <v>75_1</v>
      </c>
      <c r="AV193" s="31">
        <v>42.07</v>
      </c>
      <c r="AW193" s="336"/>
      <c r="AX193" s="31">
        <v>75</v>
      </c>
      <c r="AY193" s="31">
        <v>1</v>
      </c>
      <c r="AZ193" s="31">
        <v>60</v>
      </c>
      <c r="BA193" s="31">
        <f t="shared" si="64"/>
        <v>1</v>
      </c>
      <c r="BB193" s="31" t="str">
        <f t="shared" si="56"/>
        <v>75_1</v>
      </c>
      <c r="BC193" s="31">
        <v>43.12</v>
      </c>
      <c r="BD193" s="31"/>
      <c r="BE193" s="31">
        <v>75</v>
      </c>
      <c r="BF193" s="31">
        <v>1</v>
      </c>
      <c r="BG193" s="31">
        <v>60</v>
      </c>
      <c r="BH193" s="31">
        <f t="shared" si="65"/>
        <v>1</v>
      </c>
      <c r="BI193" s="31" t="str">
        <f t="shared" si="66"/>
        <v>75_1</v>
      </c>
      <c r="BJ193" s="31">
        <v>44.85</v>
      </c>
      <c r="BK193" s="31"/>
      <c r="BL193" s="31">
        <v>75</v>
      </c>
      <c r="BM193" s="31">
        <v>1</v>
      </c>
      <c r="BN193" s="31">
        <v>60</v>
      </c>
      <c r="BO193" s="31">
        <v>1</v>
      </c>
      <c r="BP193" s="31" t="s">
        <v>581</v>
      </c>
      <c r="BQ193" s="31">
        <v>46.41</v>
      </c>
      <c r="BR193" s="31"/>
      <c r="BS193" s="31">
        <v>75</v>
      </c>
      <c r="BT193" s="31">
        <v>1</v>
      </c>
      <c r="BU193" s="31">
        <v>60</v>
      </c>
      <c r="BV193" s="31">
        <f t="shared" si="67"/>
        <v>1</v>
      </c>
      <c r="BW193" s="31" t="str">
        <f t="shared" si="57"/>
        <v>75_1</v>
      </c>
      <c r="BX193" s="33">
        <f t="shared" si="68"/>
        <v>43.12</v>
      </c>
      <c r="BY193" s="33">
        <f t="shared" si="69"/>
        <v>44.85</v>
      </c>
      <c r="BZ193" s="33">
        <f t="shared" si="70"/>
        <v>46.41</v>
      </c>
      <c r="CA193" s="322">
        <f t="shared" si="71"/>
        <v>43.984999999999999</v>
      </c>
      <c r="CB193" s="4"/>
      <c r="CC193" s="4"/>
      <c r="CD193" s="4"/>
      <c r="CE193" s="4"/>
      <c r="CF193" s="5"/>
    </row>
    <row r="194" spans="1:84" ht="10.5" x14ac:dyDescent="0.15">
      <c r="A194" s="31">
        <v>75</v>
      </c>
      <c r="B194" s="31">
        <v>2</v>
      </c>
      <c r="C194" s="31">
        <v>62</v>
      </c>
      <c r="D194" s="31">
        <f t="shared" si="58"/>
        <v>2</v>
      </c>
      <c r="E194" s="31" t="str">
        <f t="shared" si="59"/>
        <v>75_2</v>
      </c>
      <c r="F194" s="36">
        <v>35.35</v>
      </c>
      <c r="G194" s="31"/>
      <c r="H194" s="31">
        <v>75</v>
      </c>
      <c r="I194" s="31">
        <v>3</v>
      </c>
      <c r="J194" s="31">
        <v>63</v>
      </c>
      <c r="K194" s="31">
        <f t="shared" si="50"/>
        <v>3</v>
      </c>
      <c r="L194" s="31" t="str">
        <f t="shared" si="51"/>
        <v>75_3</v>
      </c>
      <c r="M194" s="36">
        <v>37.020000000000003</v>
      </c>
      <c r="N194" s="4"/>
      <c r="O194" s="31">
        <v>75</v>
      </c>
      <c r="P194" s="31">
        <v>2</v>
      </c>
      <c r="Q194" s="31">
        <v>62</v>
      </c>
      <c r="R194" s="31">
        <f t="shared" si="72"/>
        <v>2</v>
      </c>
      <c r="S194" s="31" t="str">
        <f t="shared" si="73"/>
        <v>75_2</v>
      </c>
      <c r="T194" s="36">
        <v>37.68</v>
      </c>
      <c r="U194" s="4"/>
      <c r="V194" s="31">
        <v>75</v>
      </c>
      <c r="W194" s="31">
        <v>2</v>
      </c>
      <c r="X194" s="31">
        <v>62</v>
      </c>
      <c r="Y194" s="31">
        <f t="shared" si="60"/>
        <v>2</v>
      </c>
      <c r="Z194" s="31" t="str">
        <f t="shared" si="52"/>
        <v>75_2</v>
      </c>
      <c r="AA194" s="36">
        <v>38.43</v>
      </c>
      <c r="AB194" s="374"/>
      <c r="AC194" s="31">
        <v>75</v>
      </c>
      <c r="AD194" s="31">
        <v>2</v>
      </c>
      <c r="AE194" s="31">
        <v>62</v>
      </c>
      <c r="AF194" s="31">
        <f t="shared" si="61"/>
        <v>2</v>
      </c>
      <c r="AG194" s="31" t="str">
        <f t="shared" si="53"/>
        <v>75_2</v>
      </c>
      <c r="AH194" s="31">
        <v>39.590000000000003</v>
      </c>
      <c r="AI194" s="374"/>
      <c r="AJ194" s="31">
        <v>75</v>
      </c>
      <c r="AK194" s="31">
        <v>2</v>
      </c>
      <c r="AL194" s="31">
        <v>62</v>
      </c>
      <c r="AM194" s="31">
        <f t="shared" si="62"/>
        <v>2</v>
      </c>
      <c r="AN194" s="31" t="str">
        <f t="shared" si="54"/>
        <v>75_2</v>
      </c>
      <c r="AO194" s="31">
        <v>41.57</v>
      </c>
      <c r="AP194" s="373"/>
      <c r="AQ194" s="31">
        <v>75</v>
      </c>
      <c r="AR194" s="31">
        <v>2</v>
      </c>
      <c r="AS194" s="31">
        <v>62</v>
      </c>
      <c r="AT194" s="31">
        <f t="shared" si="63"/>
        <v>2</v>
      </c>
      <c r="AU194" s="31" t="str">
        <f t="shared" si="55"/>
        <v>75_2</v>
      </c>
      <c r="AV194" s="31">
        <v>42.61</v>
      </c>
      <c r="AW194" s="336"/>
      <c r="AX194" s="31">
        <v>75</v>
      </c>
      <c r="AY194" s="31">
        <v>2</v>
      </c>
      <c r="AZ194" s="31">
        <v>62</v>
      </c>
      <c r="BA194" s="31">
        <f t="shared" si="64"/>
        <v>2</v>
      </c>
      <c r="BB194" s="31" t="str">
        <f t="shared" si="56"/>
        <v>75_2</v>
      </c>
      <c r="BC194" s="31">
        <v>43.67</v>
      </c>
      <c r="BD194" s="31"/>
      <c r="BE194" s="31">
        <v>75</v>
      </c>
      <c r="BF194" s="31">
        <v>2</v>
      </c>
      <c r="BG194" s="31">
        <v>62</v>
      </c>
      <c r="BH194" s="31">
        <f t="shared" si="65"/>
        <v>2</v>
      </c>
      <c r="BI194" s="31" t="str">
        <f t="shared" si="66"/>
        <v>75_2</v>
      </c>
      <c r="BJ194" s="31">
        <v>45.42</v>
      </c>
      <c r="BK194" s="31"/>
      <c r="BL194" s="31">
        <v>75</v>
      </c>
      <c r="BM194" s="31">
        <v>2</v>
      </c>
      <c r="BN194" s="31">
        <v>62</v>
      </c>
      <c r="BO194" s="31">
        <v>2</v>
      </c>
      <c r="BP194" s="31" t="s">
        <v>582</v>
      </c>
      <c r="BQ194" s="31">
        <v>47.01</v>
      </c>
      <c r="BR194" s="31"/>
      <c r="BS194" s="31">
        <v>75</v>
      </c>
      <c r="BT194" s="31">
        <v>2</v>
      </c>
      <c r="BU194" s="31">
        <v>62</v>
      </c>
      <c r="BV194" s="31">
        <f t="shared" si="67"/>
        <v>2</v>
      </c>
      <c r="BW194" s="31" t="str">
        <f t="shared" si="57"/>
        <v>75_2</v>
      </c>
      <c r="BX194" s="33">
        <f t="shared" si="68"/>
        <v>43.67</v>
      </c>
      <c r="BY194" s="33">
        <f t="shared" si="69"/>
        <v>45.42</v>
      </c>
      <c r="BZ194" s="33">
        <f t="shared" si="70"/>
        <v>47.01</v>
      </c>
      <c r="CA194" s="322">
        <f t="shared" si="71"/>
        <v>44.545000000000002</v>
      </c>
      <c r="CB194" s="4"/>
      <c r="CC194" s="4"/>
      <c r="CD194" s="4"/>
      <c r="CE194" s="4"/>
      <c r="CF194" s="5"/>
    </row>
    <row r="195" spans="1:84" ht="10.5" x14ac:dyDescent="0.15">
      <c r="A195" s="31">
        <v>75</v>
      </c>
      <c r="B195" s="31">
        <v>3</v>
      </c>
      <c r="C195" s="31">
        <v>63</v>
      </c>
      <c r="D195" s="31">
        <f t="shared" si="58"/>
        <v>3</v>
      </c>
      <c r="E195" s="31" t="str">
        <f t="shared" si="59"/>
        <v>75_3</v>
      </c>
      <c r="F195" s="36">
        <v>35.770000000000003</v>
      </c>
      <c r="G195" s="31"/>
      <c r="H195" s="31">
        <v>75</v>
      </c>
      <c r="I195" s="31">
        <v>4</v>
      </c>
      <c r="J195" s="31">
        <v>64</v>
      </c>
      <c r="K195" s="31">
        <f t="shared" si="50"/>
        <v>4</v>
      </c>
      <c r="L195" s="31" t="str">
        <f t="shared" si="51"/>
        <v>75_4</v>
      </c>
      <c r="M195" s="36">
        <v>37.479999999999997</v>
      </c>
      <c r="N195" s="4"/>
      <c r="O195" s="31">
        <v>75</v>
      </c>
      <c r="P195" s="31">
        <v>3</v>
      </c>
      <c r="Q195" s="31">
        <v>63</v>
      </c>
      <c r="R195" s="31">
        <f t="shared" si="72"/>
        <v>3</v>
      </c>
      <c r="S195" s="31" t="str">
        <f t="shared" si="73"/>
        <v>75_3</v>
      </c>
      <c r="T195" s="36">
        <v>38.130000000000003</v>
      </c>
      <c r="U195" s="4"/>
      <c r="V195" s="31">
        <v>75</v>
      </c>
      <c r="W195" s="31">
        <v>3</v>
      </c>
      <c r="X195" s="31">
        <v>63</v>
      </c>
      <c r="Y195" s="31">
        <f t="shared" si="60"/>
        <v>3</v>
      </c>
      <c r="Z195" s="31" t="str">
        <f t="shared" si="52"/>
        <v>75_3</v>
      </c>
      <c r="AA195" s="36">
        <v>38.89</v>
      </c>
      <c r="AB195" s="374"/>
      <c r="AC195" s="31">
        <v>75</v>
      </c>
      <c r="AD195" s="31">
        <v>3</v>
      </c>
      <c r="AE195" s="31">
        <v>63</v>
      </c>
      <c r="AF195" s="31">
        <f t="shared" si="61"/>
        <v>3</v>
      </c>
      <c r="AG195" s="31" t="str">
        <f t="shared" si="53"/>
        <v>75_3</v>
      </c>
      <c r="AH195" s="31">
        <v>40.06</v>
      </c>
      <c r="AI195" s="374"/>
      <c r="AJ195" s="31">
        <v>75</v>
      </c>
      <c r="AK195" s="31">
        <v>3</v>
      </c>
      <c r="AL195" s="31">
        <v>63</v>
      </c>
      <c r="AM195" s="31">
        <f t="shared" si="62"/>
        <v>3</v>
      </c>
      <c r="AN195" s="31" t="str">
        <f t="shared" si="54"/>
        <v>75_3</v>
      </c>
      <c r="AO195" s="31">
        <v>42.06</v>
      </c>
      <c r="AP195" s="373"/>
      <c r="AQ195" s="31">
        <v>75</v>
      </c>
      <c r="AR195" s="31">
        <v>3</v>
      </c>
      <c r="AS195" s="31">
        <v>63</v>
      </c>
      <c r="AT195" s="31">
        <f t="shared" si="63"/>
        <v>3</v>
      </c>
      <c r="AU195" s="31" t="str">
        <f t="shared" si="55"/>
        <v>75_3</v>
      </c>
      <c r="AV195" s="31">
        <v>43.11</v>
      </c>
      <c r="AW195" s="336"/>
      <c r="AX195" s="31">
        <v>75</v>
      </c>
      <c r="AY195" s="31">
        <v>3</v>
      </c>
      <c r="AZ195" s="31">
        <v>63</v>
      </c>
      <c r="BA195" s="31">
        <f t="shared" si="64"/>
        <v>3</v>
      </c>
      <c r="BB195" s="31" t="str">
        <f t="shared" si="56"/>
        <v>75_3</v>
      </c>
      <c r="BC195" s="31">
        <v>44.19</v>
      </c>
      <c r="BD195" s="31"/>
      <c r="BE195" s="31">
        <v>75</v>
      </c>
      <c r="BF195" s="31">
        <v>3</v>
      </c>
      <c r="BG195" s="31">
        <v>63</v>
      </c>
      <c r="BH195" s="31">
        <f t="shared" si="65"/>
        <v>3</v>
      </c>
      <c r="BI195" s="31" t="str">
        <f t="shared" si="66"/>
        <v>75_3</v>
      </c>
      <c r="BJ195" s="31">
        <v>45.96</v>
      </c>
      <c r="BK195" s="31"/>
      <c r="BL195" s="31">
        <v>75</v>
      </c>
      <c r="BM195" s="31">
        <v>3</v>
      </c>
      <c r="BN195" s="31">
        <v>63</v>
      </c>
      <c r="BO195" s="31">
        <v>3</v>
      </c>
      <c r="BP195" s="31" t="s">
        <v>583</v>
      </c>
      <c r="BQ195" s="31">
        <v>47.57</v>
      </c>
      <c r="BR195" s="31"/>
      <c r="BS195" s="31">
        <v>75</v>
      </c>
      <c r="BT195" s="31">
        <v>3</v>
      </c>
      <c r="BU195" s="31">
        <v>63</v>
      </c>
      <c r="BV195" s="31">
        <f t="shared" si="67"/>
        <v>3</v>
      </c>
      <c r="BW195" s="31" t="str">
        <f t="shared" si="57"/>
        <v>75_3</v>
      </c>
      <c r="BX195" s="33">
        <f t="shared" si="68"/>
        <v>44.19</v>
      </c>
      <c r="BY195" s="33">
        <f t="shared" si="69"/>
        <v>45.96</v>
      </c>
      <c r="BZ195" s="33">
        <f t="shared" si="70"/>
        <v>47.57</v>
      </c>
      <c r="CA195" s="322">
        <f t="shared" si="71"/>
        <v>45.075000000000003</v>
      </c>
      <c r="CB195" s="4"/>
      <c r="CC195" s="4"/>
      <c r="CD195" s="4"/>
      <c r="CE195" s="4"/>
      <c r="CF195" s="5"/>
    </row>
    <row r="196" spans="1:84" ht="10.5" x14ac:dyDescent="0.15">
      <c r="A196" s="31">
        <v>75</v>
      </c>
      <c r="B196" s="31">
        <v>4</v>
      </c>
      <c r="C196" s="31">
        <v>64</v>
      </c>
      <c r="D196" s="31">
        <f t="shared" si="58"/>
        <v>4</v>
      </c>
      <c r="E196" s="31" t="str">
        <f t="shared" si="59"/>
        <v>75_4</v>
      </c>
      <c r="F196" s="36">
        <v>36.21</v>
      </c>
      <c r="G196" s="31"/>
      <c r="H196" s="31">
        <v>75</v>
      </c>
      <c r="I196" s="31">
        <v>5</v>
      </c>
      <c r="J196" s="31">
        <v>65</v>
      </c>
      <c r="K196" s="31">
        <f t="shared" si="50"/>
        <v>5</v>
      </c>
      <c r="L196" s="31" t="str">
        <f t="shared" si="51"/>
        <v>75_5</v>
      </c>
      <c r="M196" s="36">
        <v>38.03</v>
      </c>
      <c r="N196" s="4"/>
      <c r="O196" s="31">
        <v>75</v>
      </c>
      <c r="P196" s="31">
        <v>4</v>
      </c>
      <c r="Q196" s="31">
        <v>64</v>
      </c>
      <c r="R196" s="31">
        <f t="shared" si="72"/>
        <v>4</v>
      </c>
      <c r="S196" s="31" t="str">
        <f t="shared" si="73"/>
        <v>75_4</v>
      </c>
      <c r="T196" s="36">
        <v>38.6</v>
      </c>
      <c r="U196" s="4"/>
      <c r="V196" s="31">
        <v>75</v>
      </c>
      <c r="W196" s="31">
        <v>4</v>
      </c>
      <c r="X196" s="31">
        <v>64</v>
      </c>
      <c r="Y196" s="31">
        <f t="shared" si="60"/>
        <v>4</v>
      </c>
      <c r="Z196" s="31" t="str">
        <f t="shared" si="52"/>
        <v>75_4</v>
      </c>
      <c r="AA196" s="36">
        <v>39.380000000000003</v>
      </c>
      <c r="AB196" s="374"/>
      <c r="AC196" s="31">
        <v>75</v>
      </c>
      <c r="AD196" s="31">
        <v>4</v>
      </c>
      <c r="AE196" s="31">
        <v>64</v>
      </c>
      <c r="AF196" s="31">
        <f t="shared" si="61"/>
        <v>4</v>
      </c>
      <c r="AG196" s="31" t="str">
        <f t="shared" si="53"/>
        <v>75_4</v>
      </c>
      <c r="AH196" s="31">
        <v>40.56</v>
      </c>
      <c r="AI196" s="374"/>
      <c r="AJ196" s="31">
        <v>75</v>
      </c>
      <c r="AK196" s="31">
        <v>4</v>
      </c>
      <c r="AL196" s="31">
        <v>64</v>
      </c>
      <c r="AM196" s="31">
        <f t="shared" si="62"/>
        <v>4</v>
      </c>
      <c r="AN196" s="31" t="str">
        <f t="shared" si="54"/>
        <v>75_4</v>
      </c>
      <c r="AO196" s="31">
        <v>42.59</v>
      </c>
      <c r="AP196" s="373"/>
      <c r="AQ196" s="31">
        <v>75</v>
      </c>
      <c r="AR196" s="31">
        <v>4</v>
      </c>
      <c r="AS196" s="31">
        <v>64</v>
      </c>
      <c r="AT196" s="31">
        <f t="shared" si="63"/>
        <v>4</v>
      </c>
      <c r="AU196" s="31" t="str">
        <f t="shared" si="55"/>
        <v>75_4</v>
      </c>
      <c r="AV196" s="31">
        <v>43.65</v>
      </c>
      <c r="AW196" s="336"/>
      <c r="AX196" s="31">
        <v>75</v>
      </c>
      <c r="AY196" s="31">
        <v>4</v>
      </c>
      <c r="AZ196" s="31">
        <v>64</v>
      </c>
      <c r="BA196" s="31">
        <f t="shared" si="64"/>
        <v>4</v>
      </c>
      <c r="BB196" s="31" t="str">
        <f t="shared" si="56"/>
        <v>75_4</v>
      </c>
      <c r="BC196" s="31">
        <v>44.74</v>
      </c>
      <c r="BD196" s="31"/>
      <c r="BE196" s="31">
        <v>75</v>
      </c>
      <c r="BF196" s="31">
        <v>4</v>
      </c>
      <c r="BG196" s="31">
        <v>64</v>
      </c>
      <c r="BH196" s="31">
        <f t="shared" si="65"/>
        <v>4</v>
      </c>
      <c r="BI196" s="31" t="str">
        <f t="shared" si="66"/>
        <v>75_4</v>
      </c>
      <c r="BJ196" s="31">
        <v>46.53</v>
      </c>
      <c r="BK196" s="31"/>
      <c r="BL196" s="31">
        <v>75</v>
      </c>
      <c r="BM196" s="31">
        <v>4</v>
      </c>
      <c r="BN196" s="31">
        <v>64</v>
      </c>
      <c r="BO196" s="31">
        <v>4</v>
      </c>
      <c r="BP196" s="31" t="s">
        <v>584</v>
      </c>
      <c r="BQ196" s="31">
        <v>48.16</v>
      </c>
      <c r="BR196" s="31"/>
      <c r="BS196" s="31">
        <v>75</v>
      </c>
      <c r="BT196" s="31">
        <v>4</v>
      </c>
      <c r="BU196" s="31">
        <v>64</v>
      </c>
      <c r="BV196" s="31">
        <f t="shared" si="67"/>
        <v>4</v>
      </c>
      <c r="BW196" s="31" t="str">
        <f t="shared" si="57"/>
        <v>75_4</v>
      </c>
      <c r="BX196" s="33">
        <f t="shared" si="68"/>
        <v>44.74</v>
      </c>
      <c r="BY196" s="33">
        <f t="shared" si="69"/>
        <v>46.53</v>
      </c>
      <c r="BZ196" s="33">
        <f t="shared" si="70"/>
        <v>48.16</v>
      </c>
      <c r="CA196" s="322">
        <f t="shared" si="71"/>
        <v>45.635000000000005</v>
      </c>
      <c r="CB196" s="4"/>
      <c r="CC196" s="4"/>
      <c r="CD196" s="4"/>
      <c r="CE196" s="4"/>
      <c r="CF196" s="5"/>
    </row>
    <row r="197" spans="1:84" ht="10.5" x14ac:dyDescent="0.15">
      <c r="A197" s="31">
        <v>75</v>
      </c>
      <c r="B197" s="31">
        <v>5</v>
      </c>
      <c r="C197" s="31">
        <v>65</v>
      </c>
      <c r="D197" s="31">
        <f t="shared" si="58"/>
        <v>5</v>
      </c>
      <c r="E197" s="31" t="str">
        <f t="shared" si="59"/>
        <v>75_5</v>
      </c>
      <c r="F197" s="36">
        <v>36.74</v>
      </c>
      <c r="G197" s="31"/>
      <c r="H197" s="31">
        <v>75</v>
      </c>
      <c r="I197" s="31">
        <v>6</v>
      </c>
      <c r="J197" s="31">
        <v>68</v>
      </c>
      <c r="K197" s="31">
        <f t="shared" si="50"/>
        <v>6</v>
      </c>
      <c r="L197" s="31" t="str">
        <f t="shared" si="51"/>
        <v>75_6</v>
      </c>
      <c r="M197" s="36">
        <v>39.71</v>
      </c>
      <c r="N197" s="4"/>
      <c r="O197" s="31">
        <v>75</v>
      </c>
      <c r="P197" s="31">
        <v>5</v>
      </c>
      <c r="Q197" s="31">
        <v>65</v>
      </c>
      <c r="R197" s="31">
        <f t="shared" si="72"/>
        <v>5</v>
      </c>
      <c r="S197" s="31" t="str">
        <f t="shared" si="73"/>
        <v>75_5</v>
      </c>
      <c r="T197" s="36">
        <v>39.17</v>
      </c>
      <c r="U197" s="4"/>
      <c r="V197" s="31">
        <v>75</v>
      </c>
      <c r="W197" s="31">
        <v>5</v>
      </c>
      <c r="X197" s="31">
        <v>65</v>
      </c>
      <c r="Y197" s="31">
        <f t="shared" si="60"/>
        <v>5</v>
      </c>
      <c r="Z197" s="31" t="str">
        <f t="shared" si="52"/>
        <v>75_5</v>
      </c>
      <c r="AA197" s="36">
        <v>39.950000000000003</v>
      </c>
      <c r="AB197" s="374"/>
      <c r="AC197" s="31">
        <v>75</v>
      </c>
      <c r="AD197" s="31">
        <v>5</v>
      </c>
      <c r="AE197" s="31">
        <v>65</v>
      </c>
      <c r="AF197" s="31">
        <f t="shared" si="61"/>
        <v>5</v>
      </c>
      <c r="AG197" s="31" t="str">
        <f t="shared" si="53"/>
        <v>75_5</v>
      </c>
      <c r="AH197" s="31">
        <v>41.15</v>
      </c>
      <c r="AI197" s="374"/>
      <c r="AJ197" s="31">
        <v>75</v>
      </c>
      <c r="AK197" s="31">
        <v>5</v>
      </c>
      <c r="AL197" s="31">
        <v>65</v>
      </c>
      <c r="AM197" s="31">
        <f t="shared" si="62"/>
        <v>5</v>
      </c>
      <c r="AN197" s="31" t="str">
        <f t="shared" si="54"/>
        <v>75_5</v>
      </c>
      <c r="AO197" s="31">
        <v>43.21</v>
      </c>
      <c r="AP197" s="373"/>
      <c r="AQ197" s="31">
        <v>75</v>
      </c>
      <c r="AR197" s="31">
        <v>5</v>
      </c>
      <c r="AS197" s="31">
        <v>65</v>
      </c>
      <c r="AT197" s="31">
        <f t="shared" si="63"/>
        <v>5</v>
      </c>
      <c r="AU197" s="31" t="str">
        <f t="shared" si="55"/>
        <v>75_5</v>
      </c>
      <c r="AV197" s="31">
        <v>44.29</v>
      </c>
      <c r="AW197" s="336"/>
      <c r="AX197" s="31">
        <v>75</v>
      </c>
      <c r="AY197" s="31">
        <v>5</v>
      </c>
      <c r="AZ197" s="31">
        <v>65</v>
      </c>
      <c r="BA197" s="31">
        <f t="shared" si="64"/>
        <v>5</v>
      </c>
      <c r="BB197" s="31" t="str">
        <f t="shared" si="56"/>
        <v>75_5</v>
      </c>
      <c r="BC197" s="31">
        <v>45.4</v>
      </c>
      <c r="BD197" s="31"/>
      <c r="BE197" s="31">
        <v>75</v>
      </c>
      <c r="BF197" s="31">
        <v>5</v>
      </c>
      <c r="BG197" s="31">
        <v>65</v>
      </c>
      <c r="BH197" s="31">
        <f t="shared" si="65"/>
        <v>5</v>
      </c>
      <c r="BI197" s="31" t="str">
        <f t="shared" si="66"/>
        <v>75_5</v>
      </c>
      <c r="BJ197" s="31">
        <v>47.21</v>
      </c>
      <c r="BK197" s="31"/>
      <c r="BL197" s="31">
        <v>75</v>
      </c>
      <c r="BM197" s="31">
        <v>5</v>
      </c>
      <c r="BN197" s="31">
        <v>65</v>
      </c>
      <c r="BO197" s="31">
        <v>5</v>
      </c>
      <c r="BP197" s="31" t="s">
        <v>585</v>
      </c>
      <c r="BQ197" s="31">
        <v>48.87</v>
      </c>
      <c r="BR197" s="31"/>
      <c r="BS197" s="31">
        <v>75</v>
      </c>
      <c r="BT197" s="31">
        <v>5</v>
      </c>
      <c r="BU197" s="31">
        <v>65</v>
      </c>
      <c r="BV197" s="31">
        <f t="shared" si="67"/>
        <v>5</v>
      </c>
      <c r="BW197" s="31" t="str">
        <f t="shared" si="57"/>
        <v>75_5</v>
      </c>
      <c r="BX197" s="33">
        <f t="shared" si="68"/>
        <v>45.4</v>
      </c>
      <c r="BY197" s="33">
        <f t="shared" si="69"/>
        <v>47.21</v>
      </c>
      <c r="BZ197" s="33">
        <f t="shared" si="70"/>
        <v>48.87</v>
      </c>
      <c r="CA197" s="322">
        <f t="shared" si="71"/>
        <v>46.305</v>
      </c>
      <c r="CB197" s="4"/>
      <c r="CC197" s="4"/>
      <c r="CD197" s="4"/>
      <c r="CE197" s="4"/>
      <c r="CF197" s="5"/>
    </row>
    <row r="198" spans="1:84" ht="10.5" x14ac:dyDescent="0.15">
      <c r="A198" s="31">
        <v>75</v>
      </c>
      <c r="B198" s="31">
        <v>6</v>
      </c>
      <c r="C198" s="31">
        <v>68</v>
      </c>
      <c r="D198" s="31">
        <f t="shared" si="58"/>
        <v>6</v>
      </c>
      <c r="E198" s="31" t="str">
        <f t="shared" si="59"/>
        <v>75_6</v>
      </c>
      <c r="F198" s="36">
        <v>38.369999999999997</v>
      </c>
      <c r="G198" s="31"/>
      <c r="H198" s="31">
        <v>75</v>
      </c>
      <c r="I198" s="31">
        <v>7</v>
      </c>
      <c r="J198" s="31">
        <v>71</v>
      </c>
      <c r="K198" s="31">
        <f t="shared" si="50"/>
        <v>7</v>
      </c>
      <c r="L198" s="31" t="str">
        <f t="shared" si="51"/>
        <v>75_7</v>
      </c>
      <c r="M198" s="36">
        <v>41.38</v>
      </c>
      <c r="N198" s="4"/>
      <c r="O198" s="31">
        <v>75</v>
      </c>
      <c r="P198" s="31">
        <v>6</v>
      </c>
      <c r="Q198" s="31">
        <v>68</v>
      </c>
      <c r="R198" s="31">
        <f t="shared" si="72"/>
        <v>6</v>
      </c>
      <c r="S198" s="31" t="str">
        <f t="shared" si="73"/>
        <v>75_6</v>
      </c>
      <c r="T198" s="36">
        <v>40.9</v>
      </c>
      <c r="U198" s="4"/>
      <c r="V198" s="31">
        <v>75</v>
      </c>
      <c r="W198" s="31">
        <v>6</v>
      </c>
      <c r="X198" s="31">
        <v>68</v>
      </c>
      <c r="Y198" s="31">
        <f t="shared" si="60"/>
        <v>6</v>
      </c>
      <c r="Z198" s="31" t="str">
        <f t="shared" si="52"/>
        <v>75_6</v>
      </c>
      <c r="AA198" s="36">
        <v>41.72</v>
      </c>
      <c r="AB198" s="374"/>
      <c r="AC198" s="31">
        <v>75</v>
      </c>
      <c r="AD198" s="31">
        <v>6</v>
      </c>
      <c r="AE198" s="31">
        <v>68</v>
      </c>
      <c r="AF198" s="31">
        <f t="shared" si="61"/>
        <v>6</v>
      </c>
      <c r="AG198" s="31" t="str">
        <f t="shared" si="53"/>
        <v>75_6</v>
      </c>
      <c r="AH198" s="31">
        <v>42.97</v>
      </c>
      <c r="AI198" s="374"/>
      <c r="AJ198" s="31">
        <v>75</v>
      </c>
      <c r="AK198" s="31">
        <v>6</v>
      </c>
      <c r="AL198" s="31">
        <v>68</v>
      </c>
      <c r="AM198" s="31">
        <f t="shared" si="62"/>
        <v>6</v>
      </c>
      <c r="AN198" s="31" t="str">
        <f t="shared" si="54"/>
        <v>75_6</v>
      </c>
      <c r="AO198" s="31">
        <v>45.12</v>
      </c>
      <c r="AP198" s="373"/>
      <c r="AQ198" s="31">
        <v>75</v>
      </c>
      <c r="AR198" s="31">
        <v>6</v>
      </c>
      <c r="AS198" s="31">
        <v>68</v>
      </c>
      <c r="AT198" s="31">
        <f t="shared" si="63"/>
        <v>6</v>
      </c>
      <c r="AU198" s="31" t="str">
        <f t="shared" si="55"/>
        <v>75_6</v>
      </c>
      <c r="AV198" s="31">
        <v>46.25</v>
      </c>
      <c r="AW198" s="336"/>
      <c r="AX198" s="31">
        <v>75</v>
      </c>
      <c r="AY198" s="31">
        <v>6</v>
      </c>
      <c r="AZ198" s="31">
        <v>68</v>
      </c>
      <c r="BA198" s="31">
        <f t="shared" si="64"/>
        <v>6</v>
      </c>
      <c r="BB198" s="31" t="str">
        <f t="shared" si="56"/>
        <v>75_6</v>
      </c>
      <c r="BC198" s="31">
        <v>47.41</v>
      </c>
      <c r="BD198" s="31"/>
      <c r="BE198" s="31">
        <v>75</v>
      </c>
      <c r="BF198" s="31">
        <v>6</v>
      </c>
      <c r="BG198" s="31">
        <v>68</v>
      </c>
      <c r="BH198" s="31">
        <f t="shared" si="65"/>
        <v>6</v>
      </c>
      <c r="BI198" s="31" t="str">
        <f t="shared" si="66"/>
        <v>75_6</v>
      </c>
      <c r="BJ198" s="31">
        <v>49.3</v>
      </c>
      <c r="BK198" s="31"/>
      <c r="BL198" s="31">
        <v>75</v>
      </c>
      <c r="BM198" s="31">
        <v>6</v>
      </c>
      <c r="BN198" s="31">
        <v>68</v>
      </c>
      <c r="BO198" s="31">
        <v>6</v>
      </c>
      <c r="BP198" s="31" t="s">
        <v>586</v>
      </c>
      <c r="BQ198" s="31">
        <v>51.03</v>
      </c>
      <c r="BR198" s="31"/>
      <c r="BS198" s="31">
        <v>75</v>
      </c>
      <c r="BT198" s="31">
        <v>6</v>
      </c>
      <c r="BU198" s="31">
        <v>68</v>
      </c>
      <c r="BV198" s="31">
        <f t="shared" si="67"/>
        <v>6</v>
      </c>
      <c r="BW198" s="31" t="str">
        <f t="shared" si="57"/>
        <v>75_6</v>
      </c>
      <c r="BX198" s="33">
        <f t="shared" si="68"/>
        <v>47.41</v>
      </c>
      <c r="BY198" s="33">
        <f t="shared" si="69"/>
        <v>49.3</v>
      </c>
      <c r="BZ198" s="33">
        <f t="shared" si="70"/>
        <v>51.03</v>
      </c>
      <c r="CA198" s="322">
        <f t="shared" si="71"/>
        <v>48.354999999999997</v>
      </c>
      <c r="CB198" s="4"/>
      <c r="CC198" s="4"/>
      <c r="CD198" s="4"/>
      <c r="CE198" s="4"/>
      <c r="CF198" s="5"/>
    </row>
    <row r="199" spans="1:84" ht="10.5" x14ac:dyDescent="0.15">
      <c r="A199" s="31">
        <v>75</v>
      </c>
      <c r="B199" s="31">
        <v>7</v>
      </c>
      <c r="C199" s="31">
        <v>71</v>
      </c>
      <c r="D199" s="31">
        <f t="shared" si="58"/>
        <v>7</v>
      </c>
      <c r="E199" s="31" t="str">
        <f t="shared" si="59"/>
        <v>75_7</v>
      </c>
      <c r="F199" s="36">
        <v>39.979999999999997</v>
      </c>
      <c r="G199" s="31"/>
      <c r="H199" s="31">
        <v>75</v>
      </c>
      <c r="I199" s="31">
        <v>8</v>
      </c>
      <c r="J199" s="31">
        <v>74</v>
      </c>
      <c r="K199" s="31">
        <f t="shared" si="50"/>
        <v>8</v>
      </c>
      <c r="L199" s="31" t="str">
        <f t="shared" si="51"/>
        <v>75_8</v>
      </c>
      <c r="M199" s="36">
        <v>43.07</v>
      </c>
      <c r="N199" s="4"/>
      <c r="O199" s="31">
        <v>75</v>
      </c>
      <c r="P199" s="31">
        <v>7</v>
      </c>
      <c r="Q199" s="31">
        <v>71</v>
      </c>
      <c r="R199" s="31">
        <f t="shared" si="72"/>
        <v>7</v>
      </c>
      <c r="S199" s="31" t="str">
        <f t="shared" si="73"/>
        <v>75_7</v>
      </c>
      <c r="T199" s="36">
        <v>42.62</v>
      </c>
      <c r="U199" s="4"/>
      <c r="V199" s="31">
        <v>75</v>
      </c>
      <c r="W199" s="31">
        <v>7</v>
      </c>
      <c r="X199" s="31">
        <v>71</v>
      </c>
      <c r="Y199" s="31">
        <f t="shared" si="60"/>
        <v>7</v>
      </c>
      <c r="Z199" s="31" t="str">
        <f t="shared" si="52"/>
        <v>75_7</v>
      </c>
      <c r="AA199" s="36">
        <v>43.47</v>
      </c>
      <c r="AB199" s="374"/>
      <c r="AC199" s="31">
        <v>75</v>
      </c>
      <c r="AD199" s="31">
        <v>7</v>
      </c>
      <c r="AE199" s="31">
        <v>71</v>
      </c>
      <c r="AF199" s="31">
        <f t="shared" si="61"/>
        <v>7</v>
      </c>
      <c r="AG199" s="31" t="str">
        <f t="shared" si="53"/>
        <v>75_7</v>
      </c>
      <c r="AH199" s="31">
        <v>44.77</v>
      </c>
      <c r="AI199" s="374"/>
      <c r="AJ199" s="31">
        <v>75</v>
      </c>
      <c r="AK199" s="31">
        <v>7</v>
      </c>
      <c r="AL199" s="31">
        <v>71</v>
      </c>
      <c r="AM199" s="31">
        <f t="shared" si="62"/>
        <v>7</v>
      </c>
      <c r="AN199" s="31" t="str">
        <f t="shared" si="54"/>
        <v>75_7</v>
      </c>
      <c r="AO199" s="31">
        <v>47.01</v>
      </c>
      <c r="AP199" s="373"/>
      <c r="AQ199" s="31">
        <v>75</v>
      </c>
      <c r="AR199" s="31">
        <v>7</v>
      </c>
      <c r="AS199" s="31">
        <v>71</v>
      </c>
      <c r="AT199" s="31">
        <f t="shared" si="63"/>
        <v>7</v>
      </c>
      <c r="AU199" s="31" t="str">
        <f t="shared" si="55"/>
        <v>75_7</v>
      </c>
      <c r="AV199" s="31">
        <v>48.19</v>
      </c>
      <c r="AW199" s="336"/>
      <c r="AX199" s="31">
        <v>75</v>
      </c>
      <c r="AY199" s="31">
        <v>7</v>
      </c>
      <c r="AZ199" s="31">
        <v>71</v>
      </c>
      <c r="BA199" s="31">
        <f t="shared" si="64"/>
        <v>7</v>
      </c>
      <c r="BB199" s="31" t="str">
        <f t="shared" si="56"/>
        <v>75_7</v>
      </c>
      <c r="BC199" s="31">
        <v>49.39</v>
      </c>
      <c r="BD199" s="31"/>
      <c r="BE199" s="31">
        <v>75</v>
      </c>
      <c r="BF199" s="31">
        <v>7</v>
      </c>
      <c r="BG199" s="31">
        <v>71</v>
      </c>
      <c r="BH199" s="31">
        <f t="shared" si="65"/>
        <v>7</v>
      </c>
      <c r="BI199" s="31" t="str">
        <f t="shared" si="66"/>
        <v>75_7</v>
      </c>
      <c r="BJ199" s="31">
        <v>51.37</v>
      </c>
      <c r="BK199" s="31"/>
      <c r="BL199" s="31">
        <v>75</v>
      </c>
      <c r="BM199" s="31">
        <v>7</v>
      </c>
      <c r="BN199" s="31">
        <v>71</v>
      </c>
      <c r="BO199" s="31">
        <v>7</v>
      </c>
      <c r="BP199" s="31" t="s">
        <v>587</v>
      </c>
      <c r="BQ199" s="31">
        <v>53.17</v>
      </c>
      <c r="BR199" s="31"/>
      <c r="BS199" s="31">
        <v>75</v>
      </c>
      <c r="BT199" s="31">
        <v>7</v>
      </c>
      <c r="BU199" s="31">
        <v>71</v>
      </c>
      <c r="BV199" s="31">
        <f t="shared" si="67"/>
        <v>7</v>
      </c>
      <c r="BW199" s="31" t="str">
        <f t="shared" si="57"/>
        <v>75_7</v>
      </c>
      <c r="BX199" s="33">
        <f t="shared" si="68"/>
        <v>49.39</v>
      </c>
      <c r="BY199" s="33">
        <f t="shared" si="69"/>
        <v>51.37</v>
      </c>
      <c r="BZ199" s="33">
        <f t="shared" si="70"/>
        <v>53.17</v>
      </c>
      <c r="CA199" s="322">
        <f t="shared" si="71"/>
        <v>50.379999999999995</v>
      </c>
      <c r="CB199" s="4"/>
      <c r="CC199" s="4"/>
      <c r="CD199" s="4"/>
      <c r="CE199" s="4"/>
      <c r="CF199" s="5"/>
    </row>
    <row r="200" spans="1:84" ht="10.5" x14ac:dyDescent="0.15">
      <c r="A200" s="31">
        <v>75</v>
      </c>
      <c r="B200" s="31">
        <v>8</v>
      </c>
      <c r="C200" s="31">
        <v>74</v>
      </c>
      <c r="D200" s="31">
        <f t="shared" si="58"/>
        <v>8</v>
      </c>
      <c r="E200" s="31" t="str">
        <f t="shared" si="59"/>
        <v>75_8</v>
      </c>
      <c r="F200" s="36">
        <v>41.61</v>
      </c>
      <c r="G200" s="31"/>
      <c r="H200" s="31">
        <v>75</v>
      </c>
      <c r="I200" s="31">
        <v>9</v>
      </c>
      <c r="J200" s="31">
        <v>76</v>
      </c>
      <c r="K200" s="31">
        <f t="shared" si="50"/>
        <v>9</v>
      </c>
      <c r="L200" s="31" t="str">
        <f t="shared" si="51"/>
        <v>75_9</v>
      </c>
      <c r="M200" s="36">
        <v>44.19</v>
      </c>
      <c r="N200" s="4"/>
      <c r="O200" s="31">
        <v>75</v>
      </c>
      <c r="P200" s="31">
        <v>8</v>
      </c>
      <c r="Q200" s="31">
        <v>74</v>
      </c>
      <c r="R200" s="31">
        <f t="shared" si="72"/>
        <v>8</v>
      </c>
      <c r="S200" s="31" t="str">
        <f t="shared" si="73"/>
        <v>75_8</v>
      </c>
      <c r="T200" s="36">
        <v>44.36</v>
      </c>
      <c r="U200" s="4"/>
      <c r="V200" s="31">
        <v>75</v>
      </c>
      <c r="W200" s="31">
        <v>8</v>
      </c>
      <c r="X200" s="31">
        <v>74</v>
      </c>
      <c r="Y200" s="31">
        <f t="shared" si="60"/>
        <v>8</v>
      </c>
      <c r="Z200" s="31" t="str">
        <f t="shared" si="52"/>
        <v>75_8</v>
      </c>
      <c r="AA200" s="36">
        <v>45.25</v>
      </c>
      <c r="AB200" s="374"/>
      <c r="AC200" s="31">
        <v>75</v>
      </c>
      <c r="AD200" s="31">
        <v>8</v>
      </c>
      <c r="AE200" s="31">
        <v>74</v>
      </c>
      <c r="AF200" s="31">
        <f t="shared" si="61"/>
        <v>8</v>
      </c>
      <c r="AG200" s="31" t="str">
        <f t="shared" si="53"/>
        <v>75_8</v>
      </c>
      <c r="AH200" s="31">
        <v>46.6</v>
      </c>
      <c r="AI200" s="374"/>
      <c r="AJ200" s="31">
        <v>75</v>
      </c>
      <c r="AK200" s="31">
        <v>8</v>
      </c>
      <c r="AL200" s="31">
        <v>74</v>
      </c>
      <c r="AM200" s="31">
        <f t="shared" si="62"/>
        <v>8</v>
      </c>
      <c r="AN200" s="31" t="str">
        <f t="shared" si="54"/>
        <v>75_8</v>
      </c>
      <c r="AO200" s="31">
        <v>48.93</v>
      </c>
      <c r="AP200" s="373"/>
      <c r="AQ200" s="31">
        <v>75</v>
      </c>
      <c r="AR200" s="31">
        <v>8</v>
      </c>
      <c r="AS200" s="31">
        <v>74</v>
      </c>
      <c r="AT200" s="31">
        <f t="shared" si="63"/>
        <v>8</v>
      </c>
      <c r="AU200" s="31" t="str">
        <f t="shared" si="55"/>
        <v>75_8</v>
      </c>
      <c r="AV200" s="31">
        <v>50.16</v>
      </c>
      <c r="AW200" s="336"/>
      <c r="AX200" s="31">
        <v>75</v>
      </c>
      <c r="AY200" s="31">
        <v>8</v>
      </c>
      <c r="AZ200" s="31">
        <v>74</v>
      </c>
      <c r="BA200" s="31">
        <f t="shared" si="64"/>
        <v>8</v>
      </c>
      <c r="BB200" s="31" t="str">
        <f t="shared" si="56"/>
        <v>75_8</v>
      </c>
      <c r="BC200" s="31">
        <v>51.41</v>
      </c>
      <c r="BD200" s="31"/>
      <c r="BE200" s="31">
        <v>75</v>
      </c>
      <c r="BF200" s="31">
        <v>8</v>
      </c>
      <c r="BG200" s="31">
        <v>74</v>
      </c>
      <c r="BH200" s="31">
        <f t="shared" si="65"/>
        <v>8</v>
      </c>
      <c r="BI200" s="31" t="str">
        <f t="shared" si="66"/>
        <v>75_8</v>
      </c>
      <c r="BJ200" s="31">
        <v>53.47</v>
      </c>
      <c r="BK200" s="31"/>
      <c r="BL200" s="31">
        <v>75</v>
      </c>
      <c r="BM200" s="31">
        <v>8</v>
      </c>
      <c r="BN200" s="31">
        <v>74</v>
      </c>
      <c r="BO200" s="31">
        <v>8</v>
      </c>
      <c r="BP200" s="31" t="s">
        <v>588</v>
      </c>
      <c r="BQ200" s="31">
        <v>55.34</v>
      </c>
      <c r="BR200" s="31"/>
      <c r="BS200" s="31">
        <v>75</v>
      </c>
      <c r="BT200" s="31">
        <v>8</v>
      </c>
      <c r="BU200" s="31">
        <v>74</v>
      </c>
      <c r="BV200" s="31">
        <f t="shared" si="67"/>
        <v>8</v>
      </c>
      <c r="BW200" s="31" t="str">
        <f t="shared" si="57"/>
        <v>75_8</v>
      </c>
      <c r="BX200" s="33">
        <f t="shared" si="68"/>
        <v>51.41</v>
      </c>
      <c r="BY200" s="33">
        <f t="shared" si="69"/>
        <v>53.47</v>
      </c>
      <c r="BZ200" s="33">
        <f t="shared" si="70"/>
        <v>55.34</v>
      </c>
      <c r="CA200" s="322">
        <f t="shared" si="71"/>
        <v>52.44</v>
      </c>
      <c r="CB200" s="4"/>
      <c r="CC200" s="4"/>
      <c r="CD200" s="4"/>
      <c r="CE200" s="4"/>
      <c r="CF200" s="5"/>
    </row>
    <row r="201" spans="1:84" ht="10.5" x14ac:dyDescent="0.15">
      <c r="A201" s="31">
        <v>75</v>
      </c>
      <c r="B201" s="31">
        <v>9</v>
      </c>
      <c r="C201" s="31">
        <v>76</v>
      </c>
      <c r="D201" s="31">
        <f t="shared" si="58"/>
        <v>9</v>
      </c>
      <c r="E201" s="31" t="str">
        <f t="shared" si="59"/>
        <v>75_9</v>
      </c>
      <c r="F201" s="36">
        <v>42.7</v>
      </c>
      <c r="G201" s="31"/>
      <c r="H201" s="31">
        <v>75</v>
      </c>
      <c r="I201" s="31">
        <v>10</v>
      </c>
      <c r="J201" s="31">
        <v>78</v>
      </c>
      <c r="K201" s="31">
        <f t="shared" si="50"/>
        <v>10</v>
      </c>
      <c r="L201" s="31" t="str">
        <f t="shared" si="51"/>
        <v>75_10</v>
      </c>
      <c r="M201" s="36">
        <v>45.36</v>
      </c>
      <c r="N201" s="4"/>
      <c r="O201" s="31">
        <v>75</v>
      </c>
      <c r="P201" s="31">
        <v>9</v>
      </c>
      <c r="Q201" s="31">
        <v>76</v>
      </c>
      <c r="R201" s="31">
        <f t="shared" si="72"/>
        <v>9</v>
      </c>
      <c r="S201" s="31" t="str">
        <f t="shared" si="73"/>
        <v>75_9</v>
      </c>
      <c r="T201" s="36">
        <v>45.52</v>
      </c>
      <c r="U201" s="4"/>
      <c r="V201" s="31">
        <v>75</v>
      </c>
      <c r="W201" s="31">
        <v>9</v>
      </c>
      <c r="X201" s="31">
        <v>76</v>
      </c>
      <c r="Y201" s="31">
        <f t="shared" si="60"/>
        <v>9</v>
      </c>
      <c r="Z201" s="31" t="str">
        <f t="shared" si="52"/>
        <v>75_9</v>
      </c>
      <c r="AA201" s="36">
        <v>46.43</v>
      </c>
      <c r="AB201" s="374"/>
      <c r="AC201" s="31">
        <v>75</v>
      </c>
      <c r="AD201" s="31">
        <v>9</v>
      </c>
      <c r="AE201" s="31">
        <v>76</v>
      </c>
      <c r="AF201" s="31">
        <f t="shared" si="61"/>
        <v>9</v>
      </c>
      <c r="AG201" s="31" t="str">
        <f t="shared" si="53"/>
        <v>75_9</v>
      </c>
      <c r="AH201" s="31">
        <v>47.82</v>
      </c>
      <c r="AI201" s="374"/>
      <c r="AJ201" s="31">
        <v>75</v>
      </c>
      <c r="AK201" s="31">
        <v>9</v>
      </c>
      <c r="AL201" s="31">
        <v>76</v>
      </c>
      <c r="AM201" s="31">
        <f t="shared" si="62"/>
        <v>9</v>
      </c>
      <c r="AN201" s="31" t="str">
        <f t="shared" si="54"/>
        <v>75_9</v>
      </c>
      <c r="AO201" s="31">
        <v>50.21</v>
      </c>
      <c r="AP201" s="373"/>
      <c r="AQ201" s="31">
        <v>75</v>
      </c>
      <c r="AR201" s="31">
        <v>9</v>
      </c>
      <c r="AS201" s="31">
        <v>76</v>
      </c>
      <c r="AT201" s="31">
        <f t="shared" si="63"/>
        <v>9</v>
      </c>
      <c r="AU201" s="31" t="str">
        <f t="shared" si="55"/>
        <v>75_9</v>
      </c>
      <c r="AV201" s="31">
        <v>51.47</v>
      </c>
      <c r="AW201" s="336"/>
      <c r="AX201" s="31">
        <v>75</v>
      </c>
      <c r="AY201" s="31">
        <v>9</v>
      </c>
      <c r="AZ201" s="31">
        <v>76</v>
      </c>
      <c r="BA201" s="31">
        <f t="shared" si="64"/>
        <v>9</v>
      </c>
      <c r="BB201" s="31" t="str">
        <f t="shared" si="56"/>
        <v>75_9</v>
      </c>
      <c r="BC201" s="31">
        <v>52.75</v>
      </c>
      <c r="BD201" s="31"/>
      <c r="BE201" s="31">
        <v>75</v>
      </c>
      <c r="BF201" s="31">
        <v>9</v>
      </c>
      <c r="BG201" s="31">
        <v>76</v>
      </c>
      <c r="BH201" s="31">
        <f t="shared" si="65"/>
        <v>9</v>
      </c>
      <c r="BI201" s="31" t="str">
        <f t="shared" si="66"/>
        <v>75_9</v>
      </c>
      <c r="BJ201" s="31">
        <v>54.86</v>
      </c>
      <c r="BK201" s="31"/>
      <c r="BL201" s="31">
        <v>75</v>
      </c>
      <c r="BM201" s="31">
        <v>9</v>
      </c>
      <c r="BN201" s="31">
        <v>76</v>
      </c>
      <c r="BO201" s="31">
        <v>9</v>
      </c>
      <c r="BP201" s="31" t="s">
        <v>589</v>
      </c>
      <c r="BQ201" s="31">
        <v>56.78</v>
      </c>
      <c r="BR201" s="31"/>
      <c r="BS201" s="31">
        <v>75</v>
      </c>
      <c r="BT201" s="31">
        <v>9</v>
      </c>
      <c r="BU201" s="31">
        <v>76</v>
      </c>
      <c r="BV201" s="31">
        <f t="shared" si="67"/>
        <v>9</v>
      </c>
      <c r="BW201" s="31" t="str">
        <f t="shared" si="57"/>
        <v>75_9</v>
      </c>
      <c r="BX201" s="33">
        <f t="shared" si="68"/>
        <v>52.75</v>
      </c>
      <c r="BY201" s="33">
        <f t="shared" si="69"/>
        <v>54.86</v>
      </c>
      <c r="BZ201" s="33">
        <f t="shared" si="70"/>
        <v>56.78</v>
      </c>
      <c r="CA201" s="322">
        <f t="shared" si="71"/>
        <v>53.805</v>
      </c>
      <c r="CB201" s="4"/>
      <c r="CC201" s="4"/>
      <c r="CD201" s="4"/>
      <c r="CE201" s="4"/>
      <c r="CF201" s="5"/>
    </row>
    <row r="202" spans="1:84" ht="10.5" x14ac:dyDescent="0.15">
      <c r="A202" s="31">
        <v>75</v>
      </c>
      <c r="B202" s="31">
        <v>10</v>
      </c>
      <c r="C202" s="31">
        <v>78</v>
      </c>
      <c r="D202" s="31">
        <f t="shared" si="58"/>
        <v>10</v>
      </c>
      <c r="E202" s="31" t="str">
        <f t="shared" si="59"/>
        <v>75_10</v>
      </c>
      <c r="F202" s="36">
        <v>43.83</v>
      </c>
      <c r="G202" s="31"/>
      <c r="H202" s="31">
        <v>75</v>
      </c>
      <c r="I202" s="31">
        <v>11</v>
      </c>
      <c r="J202" s="31">
        <v>80</v>
      </c>
      <c r="K202" s="31">
        <f t="shared" si="50"/>
        <v>11</v>
      </c>
      <c r="L202" s="31" t="str">
        <f t="shared" si="51"/>
        <v>75_11</v>
      </c>
      <c r="M202" s="36">
        <v>46.61</v>
      </c>
      <c r="N202" s="4"/>
      <c r="O202" s="31">
        <v>75</v>
      </c>
      <c r="P202" s="31">
        <v>10</v>
      </c>
      <c r="Q202" s="31">
        <v>78</v>
      </c>
      <c r="R202" s="31">
        <f t="shared" si="72"/>
        <v>10</v>
      </c>
      <c r="S202" s="31" t="str">
        <f t="shared" si="73"/>
        <v>75_10</v>
      </c>
      <c r="T202" s="36">
        <v>46.72</v>
      </c>
      <c r="U202" s="4"/>
      <c r="V202" s="31">
        <v>75</v>
      </c>
      <c r="W202" s="31">
        <v>10</v>
      </c>
      <c r="X202" s="31">
        <v>78</v>
      </c>
      <c r="Y202" s="31">
        <f t="shared" si="60"/>
        <v>10</v>
      </c>
      <c r="Z202" s="31" t="str">
        <f t="shared" si="52"/>
        <v>75_10</v>
      </c>
      <c r="AA202" s="36">
        <v>47.66</v>
      </c>
      <c r="AB202" s="374"/>
      <c r="AC202" s="31">
        <v>75</v>
      </c>
      <c r="AD202" s="31">
        <v>10</v>
      </c>
      <c r="AE202" s="31">
        <v>78</v>
      </c>
      <c r="AF202" s="31">
        <f t="shared" si="61"/>
        <v>10</v>
      </c>
      <c r="AG202" s="31" t="str">
        <f t="shared" si="53"/>
        <v>75_10</v>
      </c>
      <c r="AH202" s="31">
        <v>49.09</v>
      </c>
      <c r="AI202" s="374"/>
      <c r="AJ202" s="31">
        <v>75</v>
      </c>
      <c r="AK202" s="31">
        <v>10</v>
      </c>
      <c r="AL202" s="31">
        <v>78</v>
      </c>
      <c r="AM202" s="31">
        <f t="shared" si="62"/>
        <v>10</v>
      </c>
      <c r="AN202" s="31" t="str">
        <f t="shared" si="54"/>
        <v>75_10</v>
      </c>
      <c r="AO202" s="31">
        <v>51.54</v>
      </c>
      <c r="AP202" s="373"/>
      <c r="AQ202" s="31">
        <v>75</v>
      </c>
      <c r="AR202" s="31">
        <v>10</v>
      </c>
      <c r="AS202" s="31">
        <v>78</v>
      </c>
      <c r="AT202" s="31">
        <f t="shared" si="63"/>
        <v>10</v>
      </c>
      <c r="AU202" s="31" t="str">
        <f t="shared" si="55"/>
        <v>75_10</v>
      </c>
      <c r="AV202" s="31">
        <v>52.83</v>
      </c>
      <c r="AW202" s="336"/>
      <c r="AX202" s="31">
        <v>75</v>
      </c>
      <c r="AY202" s="31">
        <v>10</v>
      </c>
      <c r="AZ202" s="31">
        <v>78</v>
      </c>
      <c r="BA202" s="31">
        <f t="shared" si="64"/>
        <v>10</v>
      </c>
      <c r="BB202" s="31" t="str">
        <f t="shared" si="56"/>
        <v>75_10</v>
      </c>
      <c r="BC202" s="31">
        <v>54.15</v>
      </c>
      <c r="BD202" s="31"/>
      <c r="BE202" s="31">
        <v>75</v>
      </c>
      <c r="BF202" s="31">
        <v>10</v>
      </c>
      <c r="BG202" s="31">
        <v>78</v>
      </c>
      <c r="BH202" s="31">
        <f t="shared" si="65"/>
        <v>10</v>
      </c>
      <c r="BI202" s="31" t="str">
        <f t="shared" si="66"/>
        <v>75_10</v>
      </c>
      <c r="BJ202" s="31">
        <v>56.31</v>
      </c>
      <c r="BK202" s="31"/>
      <c r="BL202" s="31">
        <v>75</v>
      </c>
      <c r="BM202" s="31">
        <v>10</v>
      </c>
      <c r="BN202" s="31">
        <v>78</v>
      </c>
      <c r="BO202" s="31">
        <v>10</v>
      </c>
      <c r="BP202" s="31" t="s">
        <v>590</v>
      </c>
      <c r="BQ202" s="31">
        <v>58.29</v>
      </c>
      <c r="BR202" s="31"/>
      <c r="BS202" s="31">
        <v>75</v>
      </c>
      <c r="BT202" s="31">
        <v>10</v>
      </c>
      <c r="BU202" s="31">
        <v>78</v>
      </c>
      <c r="BV202" s="31">
        <f t="shared" si="67"/>
        <v>10</v>
      </c>
      <c r="BW202" s="31" t="str">
        <f t="shared" si="57"/>
        <v>75_10</v>
      </c>
      <c r="BX202" s="33">
        <f t="shared" si="68"/>
        <v>54.15</v>
      </c>
      <c r="BY202" s="33">
        <f t="shared" si="69"/>
        <v>56.31</v>
      </c>
      <c r="BZ202" s="33">
        <f t="shared" si="70"/>
        <v>58.29</v>
      </c>
      <c r="CA202" s="322">
        <f t="shared" si="71"/>
        <v>55.230000000000004</v>
      </c>
      <c r="CB202" s="4"/>
      <c r="CC202" s="4"/>
      <c r="CD202" s="4"/>
      <c r="CE202" s="4"/>
      <c r="CF202" s="5"/>
    </row>
    <row r="203" spans="1:84" ht="10.5" x14ac:dyDescent="0.15">
      <c r="A203" s="31">
        <v>75</v>
      </c>
      <c r="B203" s="31">
        <v>11</v>
      </c>
      <c r="C203" s="31">
        <v>80</v>
      </c>
      <c r="D203" s="31">
        <f t="shared" si="58"/>
        <v>11</v>
      </c>
      <c r="E203" s="31" t="str">
        <f t="shared" si="59"/>
        <v>75_11</v>
      </c>
      <c r="F203" s="36">
        <v>45.03</v>
      </c>
      <c r="G203" s="31"/>
      <c r="H203" s="31">
        <v>75</v>
      </c>
      <c r="I203" s="31">
        <v>12</v>
      </c>
      <c r="J203" s="31">
        <v>82</v>
      </c>
      <c r="K203" s="31">
        <f t="shared" si="50"/>
        <v>12</v>
      </c>
      <c r="L203" s="31" t="str">
        <f t="shared" si="51"/>
        <v>75_12</v>
      </c>
      <c r="M203" s="36">
        <v>47.87</v>
      </c>
      <c r="N203" s="4"/>
      <c r="O203" s="31">
        <v>75</v>
      </c>
      <c r="P203" s="31">
        <v>11</v>
      </c>
      <c r="Q203" s="31">
        <v>80</v>
      </c>
      <c r="R203" s="31">
        <f t="shared" si="72"/>
        <v>11</v>
      </c>
      <c r="S203" s="31" t="str">
        <f t="shared" si="73"/>
        <v>75_11</v>
      </c>
      <c r="T203" s="36">
        <v>48</v>
      </c>
      <c r="U203" s="4"/>
      <c r="V203" s="31">
        <v>75</v>
      </c>
      <c r="W203" s="31">
        <v>11</v>
      </c>
      <c r="X203" s="31">
        <v>80</v>
      </c>
      <c r="Y203" s="31">
        <f t="shared" si="60"/>
        <v>11</v>
      </c>
      <c r="Z203" s="31" t="str">
        <f t="shared" si="52"/>
        <v>75_11</v>
      </c>
      <c r="AA203" s="36">
        <v>48.96</v>
      </c>
      <c r="AB203" s="374"/>
      <c r="AC203" s="31">
        <v>75</v>
      </c>
      <c r="AD203" s="31">
        <v>11</v>
      </c>
      <c r="AE203" s="31">
        <v>80</v>
      </c>
      <c r="AF203" s="31">
        <f t="shared" si="61"/>
        <v>11</v>
      </c>
      <c r="AG203" s="31" t="str">
        <f t="shared" si="53"/>
        <v>75_11</v>
      </c>
      <c r="AH203" s="31">
        <v>50.43</v>
      </c>
      <c r="AI203" s="374"/>
      <c r="AJ203" s="31">
        <v>75</v>
      </c>
      <c r="AK203" s="31">
        <v>11</v>
      </c>
      <c r="AL203" s="31">
        <v>80</v>
      </c>
      <c r="AM203" s="31">
        <f t="shared" si="62"/>
        <v>11</v>
      </c>
      <c r="AN203" s="31" t="str">
        <f t="shared" si="54"/>
        <v>75_11</v>
      </c>
      <c r="AO203" s="31">
        <v>52.96</v>
      </c>
      <c r="AP203" s="373"/>
      <c r="AQ203" s="31">
        <v>75</v>
      </c>
      <c r="AR203" s="31">
        <v>11</v>
      </c>
      <c r="AS203" s="31">
        <v>80</v>
      </c>
      <c r="AT203" s="31">
        <f t="shared" si="63"/>
        <v>11</v>
      </c>
      <c r="AU203" s="31" t="str">
        <f t="shared" si="55"/>
        <v>75_11</v>
      </c>
      <c r="AV203" s="31">
        <v>54.28</v>
      </c>
      <c r="AW203" s="336"/>
      <c r="AX203" s="31">
        <v>75</v>
      </c>
      <c r="AY203" s="31">
        <v>11</v>
      </c>
      <c r="AZ203" s="31">
        <v>80</v>
      </c>
      <c r="BA203" s="31">
        <f t="shared" si="64"/>
        <v>11</v>
      </c>
      <c r="BB203" s="31" t="str">
        <f t="shared" si="56"/>
        <v>75_11</v>
      </c>
      <c r="BC203" s="31">
        <v>55.64</v>
      </c>
      <c r="BD203" s="31"/>
      <c r="BE203" s="31">
        <v>75</v>
      </c>
      <c r="BF203" s="31">
        <v>11</v>
      </c>
      <c r="BG203" s="31">
        <v>80</v>
      </c>
      <c r="BH203" s="31">
        <f t="shared" si="65"/>
        <v>11</v>
      </c>
      <c r="BI203" s="31" t="str">
        <f t="shared" si="66"/>
        <v>75_11</v>
      </c>
      <c r="BJ203" s="31">
        <v>57.86</v>
      </c>
      <c r="BK203" s="31"/>
      <c r="BL203" s="31">
        <v>75</v>
      </c>
      <c r="BM203" s="31">
        <v>11</v>
      </c>
      <c r="BN203" s="31">
        <v>80</v>
      </c>
      <c r="BO203" s="31">
        <v>11</v>
      </c>
      <c r="BP203" s="31" t="s">
        <v>591</v>
      </c>
      <c r="BQ203" s="31">
        <v>59.89</v>
      </c>
      <c r="BR203" s="31"/>
      <c r="BS203" s="31">
        <v>75</v>
      </c>
      <c r="BT203" s="31">
        <v>11</v>
      </c>
      <c r="BU203" s="31">
        <v>80</v>
      </c>
      <c r="BV203" s="31">
        <f t="shared" si="67"/>
        <v>11</v>
      </c>
      <c r="BW203" s="31" t="str">
        <f t="shared" si="57"/>
        <v>75_11</v>
      </c>
      <c r="BX203" s="33">
        <f t="shared" si="68"/>
        <v>55.64</v>
      </c>
      <c r="BY203" s="33">
        <f t="shared" si="69"/>
        <v>57.86</v>
      </c>
      <c r="BZ203" s="33">
        <f t="shared" si="70"/>
        <v>59.89</v>
      </c>
      <c r="CA203" s="322">
        <f t="shared" si="71"/>
        <v>56.75</v>
      </c>
      <c r="CB203" s="4"/>
      <c r="CC203" s="4"/>
      <c r="CD203" s="4"/>
      <c r="CE203" s="4"/>
      <c r="CF203" s="5"/>
    </row>
    <row r="204" spans="1:84" ht="10.5" x14ac:dyDescent="0.15">
      <c r="A204" s="31">
        <v>75</v>
      </c>
      <c r="B204" s="31">
        <v>12</v>
      </c>
      <c r="C204" s="31">
        <v>82</v>
      </c>
      <c r="D204" s="31">
        <f t="shared" si="58"/>
        <v>12</v>
      </c>
      <c r="E204" s="31" t="str">
        <f t="shared" si="59"/>
        <v>75_12</v>
      </c>
      <c r="F204" s="36">
        <v>46.25</v>
      </c>
      <c r="G204" s="31"/>
      <c r="H204" s="31">
        <v>75</v>
      </c>
      <c r="I204" s="31">
        <v>13</v>
      </c>
      <c r="J204" s="31">
        <v>83</v>
      </c>
      <c r="K204" s="31">
        <f t="shared" si="50"/>
        <v>13</v>
      </c>
      <c r="L204" s="31" t="str">
        <f t="shared" si="51"/>
        <v>75_13</v>
      </c>
      <c r="M204" s="36">
        <v>48.48</v>
      </c>
      <c r="N204" s="4"/>
      <c r="O204" s="31">
        <v>75</v>
      </c>
      <c r="P204" s="31">
        <v>12</v>
      </c>
      <c r="Q204" s="31">
        <v>82</v>
      </c>
      <c r="R204" s="31">
        <f t="shared" si="72"/>
        <v>12</v>
      </c>
      <c r="S204" s="31" t="str">
        <f t="shared" si="73"/>
        <v>75_12</v>
      </c>
      <c r="T204" s="36">
        <v>49.31</v>
      </c>
      <c r="U204" s="4"/>
      <c r="V204" s="31">
        <v>75</v>
      </c>
      <c r="W204" s="31">
        <v>12</v>
      </c>
      <c r="X204" s="31">
        <v>82</v>
      </c>
      <c r="Y204" s="31">
        <f t="shared" si="60"/>
        <v>12</v>
      </c>
      <c r="Z204" s="31" t="str">
        <f t="shared" si="52"/>
        <v>75_12</v>
      </c>
      <c r="AA204" s="36">
        <v>50.29</v>
      </c>
      <c r="AB204" s="374"/>
      <c r="AC204" s="31">
        <v>75</v>
      </c>
      <c r="AD204" s="31">
        <v>12</v>
      </c>
      <c r="AE204" s="31">
        <v>82</v>
      </c>
      <c r="AF204" s="31">
        <f t="shared" si="61"/>
        <v>12</v>
      </c>
      <c r="AG204" s="31" t="str">
        <f t="shared" si="53"/>
        <v>75_12</v>
      </c>
      <c r="AH204" s="31">
        <v>51.8</v>
      </c>
      <c r="AI204" s="374"/>
      <c r="AJ204" s="31">
        <v>75</v>
      </c>
      <c r="AK204" s="31">
        <v>12</v>
      </c>
      <c r="AL204" s="31">
        <v>82</v>
      </c>
      <c r="AM204" s="31">
        <f t="shared" si="62"/>
        <v>12</v>
      </c>
      <c r="AN204" s="31" t="str">
        <f t="shared" si="54"/>
        <v>75_12</v>
      </c>
      <c r="AO204" s="31">
        <v>54.39</v>
      </c>
      <c r="AP204" s="373"/>
      <c r="AQ204" s="31">
        <v>75</v>
      </c>
      <c r="AR204" s="31">
        <v>12</v>
      </c>
      <c r="AS204" s="31">
        <v>82</v>
      </c>
      <c r="AT204" s="31">
        <f t="shared" si="63"/>
        <v>12</v>
      </c>
      <c r="AU204" s="31" t="str">
        <f t="shared" si="55"/>
        <v>75_12</v>
      </c>
      <c r="AV204" s="31">
        <v>55.75</v>
      </c>
      <c r="AW204" s="336"/>
      <c r="AX204" s="31">
        <v>75</v>
      </c>
      <c r="AY204" s="31">
        <v>12</v>
      </c>
      <c r="AZ204" s="31">
        <v>82</v>
      </c>
      <c r="BA204" s="31">
        <f t="shared" si="64"/>
        <v>12</v>
      </c>
      <c r="BB204" s="31" t="str">
        <f t="shared" si="56"/>
        <v>75_12</v>
      </c>
      <c r="BC204" s="31">
        <v>57.15</v>
      </c>
      <c r="BD204" s="31"/>
      <c r="BE204" s="31">
        <v>75</v>
      </c>
      <c r="BF204" s="31">
        <v>12</v>
      </c>
      <c r="BG204" s="31">
        <v>82</v>
      </c>
      <c r="BH204" s="31">
        <f t="shared" si="65"/>
        <v>12</v>
      </c>
      <c r="BI204" s="31" t="str">
        <f t="shared" si="66"/>
        <v>75_12</v>
      </c>
      <c r="BJ204" s="31">
        <v>59.43</v>
      </c>
      <c r="BK204" s="31"/>
      <c r="BL204" s="31">
        <v>75</v>
      </c>
      <c r="BM204" s="31">
        <v>12</v>
      </c>
      <c r="BN204" s="31">
        <v>82</v>
      </c>
      <c r="BO204" s="31">
        <v>12</v>
      </c>
      <c r="BP204" s="31" t="s">
        <v>592</v>
      </c>
      <c r="BQ204" s="31">
        <v>61.51</v>
      </c>
      <c r="BR204" s="31"/>
      <c r="BS204" s="31">
        <v>75</v>
      </c>
      <c r="BT204" s="31">
        <v>12</v>
      </c>
      <c r="BU204" s="31">
        <v>82</v>
      </c>
      <c r="BV204" s="31">
        <f t="shared" si="67"/>
        <v>12</v>
      </c>
      <c r="BW204" s="31" t="str">
        <f t="shared" si="57"/>
        <v>75_12</v>
      </c>
      <c r="BX204" s="33">
        <f t="shared" si="68"/>
        <v>57.15</v>
      </c>
      <c r="BY204" s="33">
        <f t="shared" si="69"/>
        <v>59.43</v>
      </c>
      <c r="BZ204" s="33">
        <f t="shared" si="70"/>
        <v>61.51</v>
      </c>
      <c r="CA204" s="322">
        <f t="shared" si="71"/>
        <v>58.29</v>
      </c>
      <c r="CB204" s="4"/>
      <c r="CC204" s="4"/>
      <c r="CD204" s="4"/>
      <c r="CE204" s="4"/>
      <c r="CF204" s="5"/>
    </row>
    <row r="205" spans="1:84" ht="10.5" x14ac:dyDescent="0.15">
      <c r="A205" s="31">
        <v>75</v>
      </c>
      <c r="B205" s="31">
        <v>13</v>
      </c>
      <c r="C205" s="31">
        <v>83</v>
      </c>
      <c r="D205" s="31">
        <f t="shared" si="58"/>
        <v>13</v>
      </c>
      <c r="E205" s="31" t="str">
        <f t="shared" si="59"/>
        <v>75_13</v>
      </c>
      <c r="F205" s="36">
        <v>46.84</v>
      </c>
      <c r="G205" s="31"/>
      <c r="H205" s="31">
        <v>75</v>
      </c>
      <c r="I205" s="31">
        <v>14</v>
      </c>
      <c r="J205" s="31">
        <v>84</v>
      </c>
      <c r="K205" s="31">
        <f t="shared" si="50"/>
        <v>14</v>
      </c>
      <c r="L205" s="31" t="str">
        <f t="shared" si="51"/>
        <v>75_14</v>
      </c>
      <c r="M205" s="36">
        <v>49.12</v>
      </c>
      <c r="N205" s="4"/>
      <c r="O205" s="31">
        <v>75</v>
      </c>
      <c r="P205" s="31">
        <v>13</v>
      </c>
      <c r="Q205" s="31">
        <v>83</v>
      </c>
      <c r="R205" s="31">
        <f t="shared" si="72"/>
        <v>13</v>
      </c>
      <c r="S205" s="31" t="str">
        <f t="shared" si="73"/>
        <v>75_13</v>
      </c>
      <c r="T205" s="36">
        <v>49.93</v>
      </c>
      <c r="U205" s="4"/>
      <c r="V205" s="31">
        <v>75</v>
      </c>
      <c r="W205" s="31">
        <v>13</v>
      </c>
      <c r="X205" s="31">
        <v>83</v>
      </c>
      <c r="Y205" s="31">
        <f t="shared" si="60"/>
        <v>13</v>
      </c>
      <c r="Z205" s="31" t="str">
        <f t="shared" si="52"/>
        <v>75_13</v>
      </c>
      <c r="AA205" s="36">
        <v>50.93</v>
      </c>
      <c r="AB205" s="374"/>
      <c r="AC205" s="31">
        <v>75</v>
      </c>
      <c r="AD205" s="31">
        <v>13</v>
      </c>
      <c r="AE205" s="31">
        <v>83</v>
      </c>
      <c r="AF205" s="31">
        <f t="shared" si="61"/>
        <v>13</v>
      </c>
      <c r="AG205" s="31" t="str">
        <f t="shared" si="53"/>
        <v>75_13</v>
      </c>
      <c r="AH205" s="31">
        <v>52.46</v>
      </c>
      <c r="AI205" s="374"/>
      <c r="AJ205" s="31">
        <v>75</v>
      </c>
      <c r="AK205" s="31">
        <v>13</v>
      </c>
      <c r="AL205" s="31">
        <v>83</v>
      </c>
      <c r="AM205" s="31">
        <f t="shared" si="62"/>
        <v>13</v>
      </c>
      <c r="AN205" s="31" t="str">
        <f t="shared" si="54"/>
        <v>75_13</v>
      </c>
      <c r="AO205" s="31">
        <v>55.08</v>
      </c>
      <c r="AP205" s="373"/>
      <c r="AQ205" s="31">
        <v>75</v>
      </c>
      <c r="AR205" s="31">
        <v>13</v>
      </c>
      <c r="AS205" s="31">
        <v>83</v>
      </c>
      <c r="AT205" s="31">
        <f t="shared" si="63"/>
        <v>13</v>
      </c>
      <c r="AU205" s="31" t="str">
        <f t="shared" si="55"/>
        <v>75_13</v>
      </c>
      <c r="AV205" s="31">
        <v>56.46</v>
      </c>
      <c r="AW205" s="336"/>
      <c r="AX205" s="31">
        <v>75</v>
      </c>
      <c r="AY205" s="31">
        <v>13</v>
      </c>
      <c r="AZ205" s="31">
        <v>83</v>
      </c>
      <c r="BA205" s="31">
        <f t="shared" si="64"/>
        <v>13</v>
      </c>
      <c r="BB205" s="31" t="str">
        <f t="shared" si="56"/>
        <v>75_13</v>
      </c>
      <c r="BC205" s="31">
        <v>57.87</v>
      </c>
      <c r="BD205" s="31"/>
      <c r="BE205" s="31">
        <v>75</v>
      </c>
      <c r="BF205" s="31">
        <v>13</v>
      </c>
      <c r="BG205" s="31">
        <v>83</v>
      </c>
      <c r="BH205" s="31">
        <f t="shared" si="65"/>
        <v>13</v>
      </c>
      <c r="BI205" s="31" t="str">
        <f t="shared" si="66"/>
        <v>75_13</v>
      </c>
      <c r="BJ205" s="31">
        <v>60.19</v>
      </c>
      <c r="BK205" s="31"/>
      <c r="BL205" s="31">
        <v>75</v>
      </c>
      <c r="BM205" s="31">
        <v>13</v>
      </c>
      <c r="BN205" s="31">
        <v>83</v>
      </c>
      <c r="BO205" s="31">
        <v>13</v>
      </c>
      <c r="BP205" s="31" t="s">
        <v>593</v>
      </c>
      <c r="BQ205" s="31">
        <v>62.29</v>
      </c>
      <c r="BR205" s="31"/>
      <c r="BS205" s="31">
        <v>75</v>
      </c>
      <c r="BT205" s="31">
        <v>13</v>
      </c>
      <c r="BU205" s="31">
        <v>83</v>
      </c>
      <c r="BV205" s="31">
        <f t="shared" si="67"/>
        <v>13</v>
      </c>
      <c r="BW205" s="31" t="str">
        <f t="shared" si="57"/>
        <v>75_13</v>
      </c>
      <c r="BX205" s="33">
        <f t="shared" si="68"/>
        <v>57.87</v>
      </c>
      <c r="BY205" s="33">
        <f t="shared" si="69"/>
        <v>60.19</v>
      </c>
      <c r="BZ205" s="33">
        <f t="shared" si="70"/>
        <v>62.29</v>
      </c>
      <c r="CA205" s="322">
        <f t="shared" si="71"/>
        <v>59.03</v>
      </c>
      <c r="CB205" s="4"/>
      <c r="CC205" s="4"/>
      <c r="CD205" s="4"/>
      <c r="CE205" s="4"/>
      <c r="CF205" s="5"/>
    </row>
    <row r="206" spans="1:84" ht="10.5" x14ac:dyDescent="0.15">
      <c r="A206" s="31">
        <v>75</v>
      </c>
      <c r="B206" s="31">
        <v>14</v>
      </c>
      <c r="C206" s="31">
        <v>84</v>
      </c>
      <c r="D206" s="31">
        <f t="shared" si="58"/>
        <v>14</v>
      </c>
      <c r="E206" s="31" t="str">
        <f t="shared" si="59"/>
        <v>75_14</v>
      </c>
      <c r="F206" s="36">
        <v>47.46</v>
      </c>
      <c r="G206" s="31"/>
      <c r="H206" s="31">
        <v>75</v>
      </c>
      <c r="I206" s="31">
        <v>15</v>
      </c>
      <c r="J206" s="31">
        <v>85</v>
      </c>
      <c r="K206" s="31">
        <f t="shared" si="50"/>
        <v>15</v>
      </c>
      <c r="L206" s="31" t="str">
        <f t="shared" si="51"/>
        <v>75_15</v>
      </c>
      <c r="M206" s="36">
        <v>49.85</v>
      </c>
      <c r="N206" s="4"/>
      <c r="O206" s="31">
        <v>75</v>
      </c>
      <c r="P206" s="31">
        <v>14</v>
      </c>
      <c r="Q206" s="31">
        <v>84</v>
      </c>
      <c r="R206" s="31">
        <f t="shared" si="72"/>
        <v>14</v>
      </c>
      <c r="S206" s="31" t="str">
        <f t="shared" si="73"/>
        <v>75_14</v>
      </c>
      <c r="T206" s="36">
        <v>50.59</v>
      </c>
      <c r="U206" s="4"/>
      <c r="V206" s="31">
        <v>75</v>
      </c>
      <c r="W206" s="31">
        <v>14</v>
      </c>
      <c r="X206" s="31">
        <v>84</v>
      </c>
      <c r="Y206" s="31">
        <f t="shared" si="60"/>
        <v>14</v>
      </c>
      <c r="Z206" s="31" t="str">
        <f t="shared" si="52"/>
        <v>75_14</v>
      </c>
      <c r="AA206" s="36">
        <v>51.6</v>
      </c>
      <c r="AB206" s="374"/>
      <c r="AC206" s="31">
        <v>75</v>
      </c>
      <c r="AD206" s="31">
        <v>14</v>
      </c>
      <c r="AE206" s="31">
        <v>84</v>
      </c>
      <c r="AF206" s="31">
        <f t="shared" si="61"/>
        <v>14</v>
      </c>
      <c r="AG206" s="31" t="str">
        <f t="shared" si="53"/>
        <v>75_14</v>
      </c>
      <c r="AH206" s="31">
        <v>53.15</v>
      </c>
      <c r="AI206" s="374"/>
      <c r="AJ206" s="31">
        <v>75</v>
      </c>
      <c r="AK206" s="31">
        <v>14</v>
      </c>
      <c r="AL206" s="31">
        <v>84</v>
      </c>
      <c r="AM206" s="31">
        <f t="shared" si="62"/>
        <v>14</v>
      </c>
      <c r="AN206" s="31" t="str">
        <f t="shared" si="54"/>
        <v>75_14</v>
      </c>
      <c r="AO206" s="31">
        <v>55.81</v>
      </c>
      <c r="AP206" s="373"/>
      <c r="AQ206" s="31">
        <v>75</v>
      </c>
      <c r="AR206" s="31">
        <v>14</v>
      </c>
      <c r="AS206" s="31">
        <v>84</v>
      </c>
      <c r="AT206" s="31">
        <f t="shared" si="63"/>
        <v>14</v>
      </c>
      <c r="AU206" s="31" t="str">
        <f t="shared" si="55"/>
        <v>75_14</v>
      </c>
      <c r="AV206" s="31">
        <v>57.2</v>
      </c>
      <c r="AW206" s="336"/>
      <c r="AX206" s="31">
        <v>75</v>
      </c>
      <c r="AY206" s="31">
        <v>14</v>
      </c>
      <c r="AZ206" s="31">
        <v>84</v>
      </c>
      <c r="BA206" s="31">
        <f t="shared" si="64"/>
        <v>14</v>
      </c>
      <c r="BB206" s="31" t="str">
        <f t="shared" si="56"/>
        <v>75_14</v>
      </c>
      <c r="BC206" s="31">
        <v>58.63</v>
      </c>
      <c r="BD206" s="31"/>
      <c r="BE206" s="31">
        <v>75</v>
      </c>
      <c r="BF206" s="31">
        <v>14</v>
      </c>
      <c r="BG206" s="31">
        <v>84</v>
      </c>
      <c r="BH206" s="31">
        <f t="shared" si="65"/>
        <v>14</v>
      </c>
      <c r="BI206" s="31" t="str">
        <f t="shared" si="66"/>
        <v>75_14</v>
      </c>
      <c r="BJ206" s="31">
        <v>60.98</v>
      </c>
      <c r="BK206" s="31"/>
      <c r="BL206" s="31">
        <v>75</v>
      </c>
      <c r="BM206" s="31">
        <v>14</v>
      </c>
      <c r="BN206" s="31">
        <v>84</v>
      </c>
      <c r="BO206" s="31">
        <v>14</v>
      </c>
      <c r="BP206" s="31" t="s">
        <v>594</v>
      </c>
      <c r="BQ206" s="31">
        <v>63.11</v>
      </c>
      <c r="BR206" s="31"/>
      <c r="BS206" s="31">
        <v>75</v>
      </c>
      <c r="BT206" s="31">
        <v>14</v>
      </c>
      <c r="BU206" s="31">
        <v>84</v>
      </c>
      <c r="BV206" s="31">
        <f t="shared" si="67"/>
        <v>14</v>
      </c>
      <c r="BW206" s="31" t="str">
        <f t="shared" si="57"/>
        <v>75_14</v>
      </c>
      <c r="BX206" s="33">
        <f t="shared" si="68"/>
        <v>58.63</v>
      </c>
      <c r="BY206" s="33">
        <f t="shared" si="69"/>
        <v>60.98</v>
      </c>
      <c r="BZ206" s="33">
        <f t="shared" si="70"/>
        <v>63.11</v>
      </c>
      <c r="CA206" s="322">
        <f t="shared" si="71"/>
        <v>59.805</v>
      </c>
      <c r="CB206" s="4"/>
      <c r="CC206" s="4"/>
      <c r="CD206" s="4"/>
      <c r="CE206" s="4"/>
      <c r="CF206" s="5"/>
    </row>
    <row r="207" spans="1:84" ht="10.5" x14ac:dyDescent="0.15">
      <c r="A207" s="31">
        <v>75</v>
      </c>
      <c r="B207" s="31">
        <v>15</v>
      </c>
      <c r="C207" s="31">
        <v>85</v>
      </c>
      <c r="D207" s="31">
        <f t="shared" si="58"/>
        <v>15</v>
      </c>
      <c r="E207" s="31" t="str">
        <f t="shared" si="59"/>
        <v>75_15</v>
      </c>
      <c r="F207" s="36">
        <v>48.16</v>
      </c>
      <c r="G207" s="31"/>
      <c r="H207" s="31">
        <v>75</v>
      </c>
      <c r="I207" s="31">
        <v>16</v>
      </c>
      <c r="J207" s="31">
        <v>86</v>
      </c>
      <c r="K207" s="31">
        <f t="shared" si="50"/>
        <v>16</v>
      </c>
      <c r="L207" s="31" t="str">
        <f t="shared" si="51"/>
        <v>75_16</v>
      </c>
      <c r="M207" s="36">
        <v>50.59</v>
      </c>
      <c r="N207" s="4"/>
      <c r="O207" s="31">
        <v>75</v>
      </c>
      <c r="P207" s="31">
        <v>15</v>
      </c>
      <c r="Q207" s="31">
        <v>85</v>
      </c>
      <c r="R207" s="31">
        <f t="shared" si="72"/>
        <v>15</v>
      </c>
      <c r="S207" s="31" t="str">
        <f t="shared" si="73"/>
        <v>75_15</v>
      </c>
      <c r="T207" s="36">
        <v>51.34</v>
      </c>
      <c r="U207" s="4"/>
      <c r="V207" s="31">
        <v>75</v>
      </c>
      <c r="W207" s="31">
        <v>15</v>
      </c>
      <c r="X207" s="31">
        <v>85</v>
      </c>
      <c r="Y207" s="31">
        <f t="shared" si="60"/>
        <v>15</v>
      </c>
      <c r="Z207" s="31" t="str">
        <f t="shared" si="52"/>
        <v>75_15</v>
      </c>
      <c r="AA207" s="36">
        <v>52.37</v>
      </c>
      <c r="AB207" s="374"/>
      <c r="AC207" s="31">
        <v>75</v>
      </c>
      <c r="AD207" s="31">
        <v>15</v>
      </c>
      <c r="AE207" s="31">
        <v>85</v>
      </c>
      <c r="AF207" s="31">
        <f t="shared" si="61"/>
        <v>15</v>
      </c>
      <c r="AG207" s="31" t="str">
        <f t="shared" si="53"/>
        <v>75_15</v>
      </c>
      <c r="AH207" s="31">
        <v>53.94</v>
      </c>
      <c r="AI207" s="374"/>
      <c r="AJ207" s="31">
        <v>75</v>
      </c>
      <c r="AK207" s="31">
        <v>15</v>
      </c>
      <c r="AL207" s="31">
        <v>85</v>
      </c>
      <c r="AM207" s="31">
        <f t="shared" si="62"/>
        <v>15</v>
      </c>
      <c r="AN207" s="31" t="str">
        <f t="shared" si="54"/>
        <v>75_15</v>
      </c>
      <c r="AO207" s="31">
        <v>56.64</v>
      </c>
      <c r="AP207" s="373"/>
      <c r="AQ207" s="31">
        <v>75</v>
      </c>
      <c r="AR207" s="31">
        <v>15</v>
      </c>
      <c r="AS207" s="31">
        <v>85</v>
      </c>
      <c r="AT207" s="31">
        <f t="shared" si="63"/>
        <v>15</v>
      </c>
      <c r="AU207" s="31" t="str">
        <f t="shared" si="55"/>
        <v>75_15</v>
      </c>
      <c r="AV207" s="31">
        <v>58.06</v>
      </c>
      <c r="AW207" s="336"/>
      <c r="AX207" s="31">
        <v>75</v>
      </c>
      <c r="AY207" s="31">
        <v>15</v>
      </c>
      <c r="AZ207" s="31">
        <v>85</v>
      </c>
      <c r="BA207" s="31">
        <f t="shared" si="64"/>
        <v>15</v>
      </c>
      <c r="BB207" s="31" t="str">
        <f t="shared" si="56"/>
        <v>75_15</v>
      </c>
      <c r="BC207" s="31">
        <v>59.51</v>
      </c>
      <c r="BD207" s="31"/>
      <c r="BE207" s="31">
        <v>75</v>
      </c>
      <c r="BF207" s="31">
        <v>15</v>
      </c>
      <c r="BG207" s="31">
        <v>85</v>
      </c>
      <c r="BH207" s="31">
        <f t="shared" si="65"/>
        <v>15</v>
      </c>
      <c r="BI207" s="31" t="str">
        <f t="shared" si="66"/>
        <v>75_15</v>
      </c>
      <c r="BJ207" s="31">
        <v>61.89</v>
      </c>
      <c r="BK207" s="31"/>
      <c r="BL207" s="31">
        <v>75</v>
      </c>
      <c r="BM207" s="31">
        <v>15</v>
      </c>
      <c r="BN207" s="31">
        <v>85</v>
      </c>
      <c r="BO207" s="31">
        <v>15</v>
      </c>
      <c r="BP207" s="31" t="s">
        <v>595</v>
      </c>
      <c r="BQ207" s="31">
        <v>64.05</v>
      </c>
      <c r="BR207" s="31"/>
      <c r="BS207" s="31">
        <v>75</v>
      </c>
      <c r="BT207" s="31">
        <v>15</v>
      </c>
      <c r="BU207" s="31">
        <v>85</v>
      </c>
      <c r="BV207" s="31">
        <f t="shared" si="67"/>
        <v>15</v>
      </c>
      <c r="BW207" s="31" t="str">
        <f t="shared" si="57"/>
        <v>75_15</v>
      </c>
      <c r="BX207" s="33">
        <f t="shared" si="68"/>
        <v>59.51</v>
      </c>
      <c r="BY207" s="33">
        <f t="shared" si="69"/>
        <v>61.89</v>
      </c>
      <c r="BZ207" s="33">
        <f t="shared" si="70"/>
        <v>64.05</v>
      </c>
      <c r="CA207" s="322">
        <f t="shared" si="71"/>
        <v>60.7</v>
      </c>
      <c r="CB207" s="4"/>
      <c r="CC207" s="4"/>
      <c r="CD207" s="4"/>
      <c r="CE207" s="4"/>
      <c r="CF207" s="5"/>
    </row>
    <row r="208" spans="1:84" ht="10.5" x14ac:dyDescent="0.15">
      <c r="A208" s="31">
        <v>75</v>
      </c>
      <c r="B208" s="31">
        <v>16</v>
      </c>
      <c r="C208" s="31">
        <v>86</v>
      </c>
      <c r="D208" s="31">
        <f t="shared" si="58"/>
        <v>16</v>
      </c>
      <c r="E208" s="31" t="str">
        <f t="shared" si="59"/>
        <v>75_16</v>
      </c>
      <c r="F208" s="36">
        <v>48.88</v>
      </c>
      <c r="G208" s="31"/>
      <c r="H208" s="31">
        <v>75</v>
      </c>
      <c r="I208" s="31">
        <v>17</v>
      </c>
      <c r="J208" s="31">
        <v>87</v>
      </c>
      <c r="K208" s="31">
        <f t="shared" si="50"/>
        <v>17</v>
      </c>
      <c r="L208" s="31" t="str">
        <f t="shared" si="51"/>
        <v>75_17</v>
      </c>
      <c r="M208" s="36">
        <v>51.31</v>
      </c>
      <c r="N208" s="4"/>
      <c r="O208" s="31">
        <v>75</v>
      </c>
      <c r="P208" s="31">
        <v>16</v>
      </c>
      <c r="Q208" s="31">
        <v>86</v>
      </c>
      <c r="R208" s="31">
        <f t="shared" si="72"/>
        <v>16</v>
      </c>
      <c r="S208" s="31" t="str">
        <f t="shared" si="73"/>
        <v>75_16</v>
      </c>
      <c r="T208" s="36">
        <v>52.11</v>
      </c>
      <c r="U208" s="4"/>
      <c r="V208" s="31">
        <v>75</v>
      </c>
      <c r="W208" s="31">
        <v>16</v>
      </c>
      <c r="X208" s="31">
        <v>86</v>
      </c>
      <c r="Y208" s="31">
        <f t="shared" si="60"/>
        <v>16</v>
      </c>
      <c r="Z208" s="31" t="str">
        <f t="shared" si="52"/>
        <v>75_16</v>
      </c>
      <c r="AA208" s="36">
        <v>53.15</v>
      </c>
      <c r="AB208" s="374"/>
      <c r="AC208" s="31">
        <v>75</v>
      </c>
      <c r="AD208" s="31">
        <v>16</v>
      </c>
      <c r="AE208" s="31">
        <v>86</v>
      </c>
      <c r="AF208" s="31">
        <f t="shared" si="61"/>
        <v>16</v>
      </c>
      <c r="AG208" s="31" t="str">
        <f t="shared" si="53"/>
        <v>75_16</v>
      </c>
      <c r="AH208" s="31">
        <v>54.74</v>
      </c>
      <c r="AI208" s="374"/>
      <c r="AJ208" s="31">
        <v>75</v>
      </c>
      <c r="AK208" s="31">
        <v>16</v>
      </c>
      <c r="AL208" s="31">
        <v>86</v>
      </c>
      <c r="AM208" s="31">
        <f t="shared" si="62"/>
        <v>16</v>
      </c>
      <c r="AN208" s="31" t="str">
        <f t="shared" si="54"/>
        <v>75_16</v>
      </c>
      <c r="AO208" s="31">
        <v>57.48</v>
      </c>
      <c r="AP208" s="373"/>
      <c r="AQ208" s="31">
        <v>75</v>
      </c>
      <c r="AR208" s="31">
        <v>16</v>
      </c>
      <c r="AS208" s="31">
        <v>86</v>
      </c>
      <c r="AT208" s="31">
        <f t="shared" si="63"/>
        <v>16</v>
      </c>
      <c r="AU208" s="31" t="str">
        <f t="shared" si="55"/>
        <v>75_16</v>
      </c>
      <c r="AV208" s="31">
        <v>58.92</v>
      </c>
      <c r="AW208" s="336"/>
      <c r="AX208" s="31">
        <v>75</v>
      </c>
      <c r="AY208" s="31">
        <v>16</v>
      </c>
      <c r="AZ208" s="31">
        <v>86</v>
      </c>
      <c r="BA208" s="31">
        <f t="shared" si="64"/>
        <v>16</v>
      </c>
      <c r="BB208" s="31" t="str">
        <f t="shared" si="56"/>
        <v>75_16</v>
      </c>
      <c r="BC208" s="31">
        <v>60.39</v>
      </c>
      <c r="BD208" s="31"/>
      <c r="BE208" s="31">
        <v>75</v>
      </c>
      <c r="BF208" s="31">
        <v>16</v>
      </c>
      <c r="BG208" s="31">
        <v>86</v>
      </c>
      <c r="BH208" s="31">
        <f t="shared" si="65"/>
        <v>16</v>
      </c>
      <c r="BI208" s="31" t="str">
        <f t="shared" si="66"/>
        <v>75_16</v>
      </c>
      <c r="BJ208" s="31">
        <v>62.81</v>
      </c>
      <c r="BK208" s="31"/>
      <c r="BL208" s="31">
        <v>75</v>
      </c>
      <c r="BM208" s="31">
        <v>16</v>
      </c>
      <c r="BN208" s="31">
        <v>86</v>
      </c>
      <c r="BO208" s="31">
        <v>16</v>
      </c>
      <c r="BP208" s="31" t="s">
        <v>596</v>
      </c>
      <c r="BQ208" s="31">
        <v>65.010000000000005</v>
      </c>
      <c r="BR208" s="31"/>
      <c r="BS208" s="31">
        <v>75</v>
      </c>
      <c r="BT208" s="31">
        <v>16</v>
      </c>
      <c r="BU208" s="31">
        <v>86</v>
      </c>
      <c r="BV208" s="31">
        <f t="shared" si="67"/>
        <v>16</v>
      </c>
      <c r="BW208" s="31" t="str">
        <f t="shared" si="57"/>
        <v>75_16</v>
      </c>
      <c r="BX208" s="33">
        <f t="shared" si="68"/>
        <v>60.39</v>
      </c>
      <c r="BY208" s="33">
        <f t="shared" si="69"/>
        <v>62.81</v>
      </c>
      <c r="BZ208" s="33">
        <f t="shared" si="70"/>
        <v>65.010000000000005</v>
      </c>
      <c r="CA208" s="322">
        <f t="shared" si="71"/>
        <v>61.6</v>
      </c>
      <c r="CB208" s="4"/>
      <c r="CC208" s="4"/>
      <c r="CD208" s="4"/>
      <c r="CE208" s="4"/>
      <c r="CF208" s="5"/>
    </row>
    <row r="209" spans="1:84" ht="10.5" x14ac:dyDescent="0.15">
      <c r="A209" s="31">
        <v>75</v>
      </c>
      <c r="B209" s="31">
        <v>17</v>
      </c>
      <c r="C209" s="31">
        <v>87</v>
      </c>
      <c r="D209" s="31">
        <f t="shared" si="58"/>
        <v>17</v>
      </c>
      <c r="E209" s="31" t="str">
        <f t="shared" si="59"/>
        <v>75_17</v>
      </c>
      <c r="F209" s="36">
        <v>49.58</v>
      </c>
      <c r="G209" s="31"/>
      <c r="H209" s="31">
        <v>75</v>
      </c>
      <c r="I209" s="31">
        <v>18</v>
      </c>
      <c r="J209" s="31">
        <v>88</v>
      </c>
      <c r="K209" s="31">
        <f t="shared" ref="K209:K236" si="74">I209</f>
        <v>18</v>
      </c>
      <c r="L209" s="31" t="str">
        <f t="shared" ref="L209:L236" si="75">H209&amp;"_"&amp;K209</f>
        <v>75_18</v>
      </c>
      <c r="M209" s="36">
        <v>52.05</v>
      </c>
      <c r="N209" s="4"/>
      <c r="O209" s="31">
        <v>75</v>
      </c>
      <c r="P209" s="31">
        <v>17</v>
      </c>
      <c r="Q209" s="31">
        <v>87</v>
      </c>
      <c r="R209" s="31">
        <f t="shared" si="72"/>
        <v>17</v>
      </c>
      <c r="S209" s="31" t="str">
        <f t="shared" si="73"/>
        <v>75_17</v>
      </c>
      <c r="T209" s="36">
        <v>52.85</v>
      </c>
      <c r="U209" s="4"/>
      <c r="V209" s="31">
        <v>75</v>
      </c>
      <c r="W209" s="31">
        <v>17</v>
      </c>
      <c r="X209" s="31">
        <v>87</v>
      </c>
      <c r="Y209" s="31">
        <f t="shared" si="60"/>
        <v>17</v>
      </c>
      <c r="Z209" s="31" t="str">
        <f t="shared" ref="Z209:Z237" si="76">V209&amp;"_"&amp;Y209</f>
        <v>75_17</v>
      </c>
      <c r="AA209" s="36">
        <v>53.91</v>
      </c>
      <c r="AB209" s="374"/>
      <c r="AC209" s="31">
        <v>75</v>
      </c>
      <c r="AD209" s="31">
        <v>17</v>
      </c>
      <c r="AE209" s="31">
        <v>87</v>
      </c>
      <c r="AF209" s="31">
        <f t="shared" si="61"/>
        <v>17</v>
      </c>
      <c r="AG209" s="31" t="str">
        <f t="shared" ref="AG209:AG237" si="77">AC209&amp;"_"&amp;AF209</f>
        <v>75_17</v>
      </c>
      <c r="AH209" s="31">
        <v>55.53</v>
      </c>
      <c r="AI209" s="374"/>
      <c r="AJ209" s="31">
        <v>75</v>
      </c>
      <c r="AK209" s="31">
        <v>17</v>
      </c>
      <c r="AL209" s="31">
        <v>87</v>
      </c>
      <c r="AM209" s="31">
        <f t="shared" si="62"/>
        <v>17</v>
      </c>
      <c r="AN209" s="31" t="str">
        <f t="shared" ref="AN209:AN237" si="78">AJ209&amp;"_"&amp;AM209</f>
        <v>75_17</v>
      </c>
      <c r="AO209" s="31">
        <v>58.3</v>
      </c>
      <c r="AP209" s="373"/>
      <c r="AQ209" s="31">
        <v>75</v>
      </c>
      <c r="AR209" s="31">
        <v>17</v>
      </c>
      <c r="AS209" s="31">
        <v>87</v>
      </c>
      <c r="AT209" s="31">
        <f t="shared" si="63"/>
        <v>17</v>
      </c>
      <c r="AU209" s="31" t="str">
        <f t="shared" ref="AU209:AU237" si="79">AQ209&amp;"_"&amp;AT209</f>
        <v>75_17</v>
      </c>
      <c r="AV209" s="31">
        <v>59.76</v>
      </c>
      <c r="AW209" s="336"/>
      <c r="AX209" s="31">
        <v>75</v>
      </c>
      <c r="AY209" s="31">
        <v>17</v>
      </c>
      <c r="AZ209" s="31">
        <v>87</v>
      </c>
      <c r="BA209" s="31">
        <f t="shared" si="64"/>
        <v>17</v>
      </c>
      <c r="BB209" s="31" t="str">
        <f t="shared" ref="BB209:BB237" si="80">AX209&amp;"_"&amp;BA209</f>
        <v>75_17</v>
      </c>
      <c r="BC209" s="31">
        <v>61.25</v>
      </c>
      <c r="BD209" s="31"/>
      <c r="BE209" s="31">
        <v>75</v>
      </c>
      <c r="BF209" s="31">
        <v>17</v>
      </c>
      <c r="BG209" s="31">
        <v>87</v>
      </c>
      <c r="BH209" s="31">
        <f t="shared" si="65"/>
        <v>17</v>
      </c>
      <c r="BI209" s="31" t="str">
        <f t="shared" si="66"/>
        <v>75_17</v>
      </c>
      <c r="BJ209" s="31">
        <v>63.71</v>
      </c>
      <c r="BK209" s="31"/>
      <c r="BL209" s="31">
        <v>75</v>
      </c>
      <c r="BM209" s="31">
        <v>17</v>
      </c>
      <c r="BN209" s="31">
        <v>87</v>
      </c>
      <c r="BO209" s="31">
        <v>17</v>
      </c>
      <c r="BP209" s="31" t="s">
        <v>597</v>
      </c>
      <c r="BQ209" s="31">
        <v>65.930000000000007</v>
      </c>
      <c r="BR209" s="31"/>
      <c r="BS209" s="31">
        <v>75</v>
      </c>
      <c r="BT209" s="31">
        <v>17</v>
      </c>
      <c r="BU209" s="31">
        <v>87</v>
      </c>
      <c r="BV209" s="31">
        <f t="shared" si="67"/>
        <v>17</v>
      </c>
      <c r="BW209" s="31" t="str">
        <f t="shared" ref="BW209:BW237" si="81">BS209&amp;"_"&amp;BV209</f>
        <v>75_17</v>
      </c>
      <c r="BX209" s="33">
        <f t="shared" si="68"/>
        <v>61.25</v>
      </c>
      <c r="BY209" s="33">
        <f t="shared" si="69"/>
        <v>63.71</v>
      </c>
      <c r="BZ209" s="33">
        <f t="shared" si="70"/>
        <v>65.930000000000007</v>
      </c>
      <c r="CA209" s="322">
        <f t="shared" si="71"/>
        <v>62.480000000000004</v>
      </c>
      <c r="CB209" s="4"/>
      <c r="CC209" s="4"/>
      <c r="CD209" s="4"/>
      <c r="CE209" s="4"/>
      <c r="CF209" s="5"/>
    </row>
    <row r="210" spans="1:84" ht="10.5" x14ac:dyDescent="0.15">
      <c r="A210" s="31">
        <v>75</v>
      </c>
      <c r="B210" s="31">
        <v>18</v>
      </c>
      <c r="C210" s="31">
        <v>88</v>
      </c>
      <c r="D210" s="31">
        <f t="shared" ref="D210:D237" si="82">B210</f>
        <v>18</v>
      </c>
      <c r="E210" s="31" t="str">
        <f t="shared" ref="E210:E237" si="83">A210&amp;"_"&amp;D210</f>
        <v>75_18</v>
      </c>
      <c r="F210" s="36">
        <v>50.29</v>
      </c>
      <c r="G210" s="31"/>
      <c r="H210" s="31">
        <v>80</v>
      </c>
      <c r="I210" s="31" t="s">
        <v>346</v>
      </c>
      <c r="J210" s="31">
        <v>66</v>
      </c>
      <c r="K210" s="31" t="str">
        <f t="shared" si="74"/>
        <v>Aanloopperiodiek_0</v>
      </c>
      <c r="L210" s="31" t="str">
        <f t="shared" si="75"/>
        <v>80_Aanloopperiodiek_0</v>
      </c>
      <c r="M210" s="36">
        <v>38.590000000000003</v>
      </c>
      <c r="N210" s="4"/>
      <c r="O210" s="31">
        <v>75</v>
      </c>
      <c r="P210" s="31">
        <v>18</v>
      </c>
      <c r="Q210" s="31">
        <v>88</v>
      </c>
      <c r="R210" s="31">
        <f t="shared" si="72"/>
        <v>18</v>
      </c>
      <c r="S210" s="31" t="str">
        <f t="shared" si="73"/>
        <v>75_18</v>
      </c>
      <c r="T210" s="36">
        <v>53.62</v>
      </c>
      <c r="U210" s="4"/>
      <c r="V210" s="31">
        <v>75</v>
      </c>
      <c r="W210" s="31">
        <v>18</v>
      </c>
      <c r="X210" s="31">
        <v>88</v>
      </c>
      <c r="Y210" s="31">
        <f t="shared" ref="Y210:Y237" si="84">W210</f>
        <v>18</v>
      </c>
      <c r="Z210" s="31" t="str">
        <f t="shared" si="76"/>
        <v>75_18</v>
      </c>
      <c r="AA210" s="36">
        <v>54.69</v>
      </c>
      <c r="AB210" s="374"/>
      <c r="AC210" s="31">
        <v>75</v>
      </c>
      <c r="AD210" s="31">
        <v>18</v>
      </c>
      <c r="AE210" s="31">
        <v>88</v>
      </c>
      <c r="AF210" s="31">
        <f t="shared" ref="AF210:AF237" si="85">AD210</f>
        <v>18</v>
      </c>
      <c r="AG210" s="31" t="str">
        <f t="shared" si="77"/>
        <v>75_18</v>
      </c>
      <c r="AH210" s="31">
        <v>56.33</v>
      </c>
      <c r="AI210" s="374"/>
      <c r="AJ210" s="31">
        <v>75</v>
      </c>
      <c r="AK210" s="31">
        <v>18</v>
      </c>
      <c r="AL210" s="31">
        <v>88</v>
      </c>
      <c r="AM210" s="31">
        <f t="shared" ref="AM210:AM237" si="86">AK210</f>
        <v>18</v>
      </c>
      <c r="AN210" s="31" t="str">
        <f t="shared" si="78"/>
        <v>75_18</v>
      </c>
      <c r="AO210" s="31">
        <v>59.15</v>
      </c>
      <c r="AP210" s="373"/>
      <c r="AQ210" s="31">
        <v>75</v>
      </c>
      <c r="AR210" s="31">
        <v>18</v>
      </c>
      <c r="AS210" s="31">
        <v>88</v>
      </c>
      <c r="AT210" s="31">
        <f t="shared" ref="AT210:AT237" si="87">AR210</f>
        <v>18</v>
      </c>
      <c r="AU210" s="31" t="str">
        <f t="shared" si="79"/>
        <v>75_18</v>
      </c>
      <c r="AV210" s="31">
        <v>60.62</v>
      </c>
      <c r="AW210" s="336"/>
      <c r="AX210" s="31">
        <v>75</v>
      </c>
      <c r="AY210" s="31">
        <v>18</v>
      </c>
      <c r="AZ210" s="31">
        <v>88</v>
      </c>
      <c r="BA210" s="31">
        <f t="shared" ref="BA210:BA237" si="88">AY210</f>
        <v>18</v>
      </c>
      <c r="BB210" s="31" t="str">
        <f t="shared" si="80"/>
        <v>75_18</v>
      </c>
      <c r="BC210" s="31">
        <v>62.14</v>
      </c>
      <c r="BD210" s="31"/>
      <c r="BE210" s="31">
        <v>75</v>
      </c>
      <c r="BF210" s="31">
        <v>18</v>
      </c>
      <c r="BG210" s="31">
        <v>88</v>
      </c>
      <c r="BH210" s="31">
        <f t="shared" ref="BH210:BH236" si="89">BF210</f>
        <v>18</v>
      </c>
      <c r="BI210" s="31" t="str">
        <f t="shared" ref="BI210:BI237" si="90">BE210&amp;"_"&amp;BH210</f>
        <v>75_18</v>
      </c>
      <c r="BJ210" s="31">
        <v>64.62</v>
      </c>
      <c r="BK210" s="31"/>
      <c r="BL210" s="31">
        <v>75</v>
      </c>
      <c r="BM210" s="31">
        <v>18</v>
      </c>
      <c r="BN210" s="31">
        <v>88</v>
      </c>
      <c r="BO210" s="31">
        <v>18</v>
      </c>
      <c r="BP210" s="31" t="s">
        <v>598</v>
      </c>
      <c r="BQ210" s="31">
        <v>66.89</v>
      </c>
      <c r="BR210" s="31"/>
      <c r="BS210" s="31">
        <v>75</v>
      </c>
      <c r="BT210" s="31">
        <v>18</v>
      </c>
      <c r="BU210" s="31">
        <v>88</v>
      </c>
      <c r="BV210" s="31">
        <f t="shared" ref="BV210:BV237" si="91">BT210</f>
        <v>18</v>
      </c>
      <c r="BW210" s="31" t="str">
        <f t="shared" si="81"/>
        <v>75_18</v>
      </c>
      <c r="BX210" s="33">
        <f t="shared" ref="BX210:BX237" si="92">INDEX($BC$17:$BC$237,MATCH(BW210,$BB$17:$BB$237,0))</f>
        <v>62.14</v>
      </c>
      <c r="BY210" s="33">
        <f t="shared" ref="BY210:BY237" si="93">INDEX($BJ$17:$BJ$237,MATCH(BW210,$BI$17:$BI$237,0))</f>
        <v>64.62</v>
      </c>
      <c r="BZ210" s="33">
        <f t="shared" ref="BZ210:BZ237" si="94">INDEX($BQ$17:$BQ$237,MATCH(BW210,$BP$17:$BP$237,0))</f>
        <v>66.89</v>
      </c>
      <c r="CA210" s="322">
        <f t="shared" ref="CA210:CA237" si="95">IFERROR($D$6*BX210+$D$7*BY210+$D$8*BZ210,"vervalt")</f>
        <v>63.38</v>
      </c>
      <c r="CB210" s="4"/>
      <c r="CC210" s="4"/>
      <c r="CD210" s="4"/>
      <c r="CE210" s="4"/>
      <c r="CF210" s="5"/>
    </row>
    <row r="211" spans="1:84" ht="10.5" x14ac:dyDescent="0.15">
      <c r="A211" s="31">
        <v>80</v>
      </c>
      <c r="B211" s="31" t="s">
        <v>346</v>
      </c>
      <c r="C211" s="31">
        <v>66</v>
      </c>
      <c r="D211" s="31" t="str">
        <f t="shared" si="82"/>
        <v>Aanloopperiodiek_0</v>
      </c>
      <c r="E211" s="31" t="str">
        <f t="shared" si="83"/>
        <v>80_Aanloopperiodiek_0</v>
      </c>
      <c r="F211" s="36">
        <v>37.28</v>
      </c>
      <c r="G211" s="31"/>
      <c r="H211" s="31">
        <v>80</v>
      </c>
      <c r="I211" s="31" t="s">
        <v>347</v>
      </c>
      <c r="J211" s="31">
        <v>68</v>
      </c>
      <c r="K211" s="31" t="str">
        <f t="shared" si="74"/>
        <v>Aanloopperiodiek_1</v>
      </c>
      <c r="L211" s="31" t="str">
        <f t="shared" si="75"/>
        <v>80_Aanloopperiodiek_1</v>
      </c>
      <c r="M211" s="36">
        <v>39.71</v>
      </c>
      <c r="N211" s="4"/>
      <c r="O211" s="31">
        <v>80</v>
      </c>
      <c r="P211" s="31" t="s">
        <v>346</v>
      </c>
      <c r="Q211" s="31">
        <v>66</v>
      </c>
      <c r="R211" s="31" t="str">
        <f t="shared" si="72"/>
        <v>Aanloopperiodiek_0</v>
      </c>
      <c r="S211" s="31" t="str">
        <f t="shared" si="73"/>
        <v>80_Aanloopperiodiek_0</v>
      </c>
      <c r="T211" s="36">
        <v>39.75</v>
      </c>
      <c r="U211" s="4"/>
      <c r="V211" s="31">
        <v>80</v>
      </c>
      <c r="W211" s="31" t="s">
        <v>346</v>
      </c>
      <c r="X211" s="31">
        <v>66</v>
      </c>
      <c r="Y211" s="31" t="str">
        <f t="shared" si="84"/>
        <v>Aanloopperiodiek_0</v>
      </c>
      <c r="Z211" s="31" t="str">
        <f t="shared" si="76"/>
        <v>80_Aanloopperiodiek_0</v>
      </c>
      <c r="AA211" s="36">
        <v>40.54</v>
      </c>
      <c r="AB211" s="374"/>
      <c r="AC211" s="31">
        <v>80</v>
      </c>
      <c r="AD211" s="31" t="s">
        <v>346</v>
      </c>
      <c r="AE211" s="31">
        <v>66</v>
      </c>
      <c r="AF211" s="31" t="str">
        <f t="shared" si="85"/>
        <v>Aanloopperiodiek_0</v>
      </c>
      <c r="AG211" s="31" t="str">
        <f t="shared" si="77"/>
        <v>80_Aanloopperiodiek_0</v>
      </c>
      <c r="AH211" s="31">
        <v>41.76</v>
      </c>
      <c r="AI211" s="374"/>
      <c r="AJ211" s="31">
        <v>80</v>
      </c>
      <c r="AK211" s="31" t="s">
        <v>346</v>
      </c>
      <c r="AL211" s="31">
        <v>66</v>
      </c>
      <c r="AM211" s="31" t="str">
        <f t="shared" si="86"/>
        <v>Aanloopperiodiek_0</v>
      </c>
      <c r="AN211" s="31" t="str">
        <f t="shared" si="78"/>
        <v>80_Aanloopperiodiek_0</v>
      </c>
      <c r="AO211" s="31">
        <v>43.84</v>
      </c>
      <c r="AP211" s="373"/>
      <c r="AQ211" s="31">
        <v>80</v>
      </c>
      <c r="AR211" s="31" t="s">
        <v>346</v>
      </c>
      <c r="AS211" s="31">
        <v>66</v>
      </c>
      <c r="AT211" s="31" t="str">
        <f t="shared" si="87"/>
        <v>Aanloopperiodiek_0</v>
      </c>
      <c r="AU211" s="31" t="str">
        <f t="shared" si="79"/>
        <v>80_Aanloopperiodiek_0</v>
      </c>
      <c r="AV211" s="31">
        <v>44.94</v>
      </c>
      <c r="AW211" s="336"/>
      <c r="AX211" s="31">
        <v>80</v>
      </c>
      <c r="AY211" s="31" t="s">
        <v>346</v>
      </c>
      <c r="AZ211" s="31">
        <v>66</v>
      </c>
      <c r="BA211" s="31" t="str">
        <f t="shared" si="88"/>
        <v>Aanloopperiodiek_0</v>
      </c>
      <c r="BB211" s="31" t="str">
        <f t="shared" si="80"/>
        <v>80_Aanloopperiodiek_0</v>
      </c>
      <c r="BC211" s="31">
        <v>46.06</v>
      </c>
      <c r="BD211" s="31"/>
      <c r="BE211" s="31">
        <v>80</v>
      </c>
      <c r="BF211" s="31" t="s">
        <v>346</v>
      </c>
      <c r="BG211" s="31">
        <v>66</v>
      </c>
      <c r="BH211" s="31" t="str">
        <f t="shared" si="89"/>
        <v>Aanloopperiodiek_0</v>
      </c>
      <c r="BI211" s="31" t="str">
        <f t="shared" si="90"/>
        <v>80_Aanloopperiodiek_0</v>
      </c>
      <c r="BJ211" s="31">
        <v>47.91</v>
      </c>
      <c r="BK211" s="31"/>
      <c r="BL211" s="31">
        <v>80</v>
      </c>
      <c r="BM211" s="31" t="s">
        <v>346</v>
      </c>
      <c r="BN211" s="31">
        <v>66</v>
      </c>
      <c r="BO211" s="31" t="s">
        <v>346</v>
      </c>
      <c r="BP211" s="31" t="s">
        <v>599</v>
      </c>
      <c r="BQ211" s="31">
        <v>49.58</v>
      </c>
      <c r="BR211" s="31"/>
      <c r="BS211" s="31">
        <v>80</v>
      </c>
      <c r="BT211" s="31" t="s">
        <v>346</v>
      </c>
      <c r="BU211" s="31">
        <v>66</v>
      </c>
      <c r="BV211" s="31" t="str">
        <f t="shared" si="91"/>
        <v>Aanloopperiodiek_0</v>
      </c>
      <c r="BW211" s="31" t="str">
        <f t="shared" si="81"/>
        <v>80_Aanloopperiodiek_0</v>
      </c>
      <c r="BX211" s="33">
        <f t="shared" si="92"/>
        <v>46.06</v>
      </c>
      <c r="BY211" s="33">
        <f t="shared" si="93"/>
        <v>47.91</v>
      </c>
      <c r="BZ211" s="33">
        <f t="shared" si="94"/>
        <v>49.58</v>
      </c>
      <c r="CA211" s="322">
        <f t="shared" si="95"/>
        <v>46.984999999999999</v>
      </c>
      <c r="CB211" s="4"/>
      <c r="CC211" s="4"/>
      <c r="CD211" s="4"/>
      <c r="CE211" s="4"/>
      <c r="CF211" s="5"/>
    </row>
    <row r="212" spans="1:84" ht="10.5" x14ac:dyDescent="0.15">
      <c r="A212" s="31">
        <v>80</v>
      </c>
      <c r="B212" s="31" t="s">
        <v>347</v>
      </c>
      <c r="C212" s="31">
        <v>68</v>
      </c>
      <c r="D212" s="31" t="str">
        <f t="shared" si="82"/>
        <v>Aanloopperiodiek_1</v>
      </c>
      <c r="E212" s="31" t="str">
        <f t="shared" si="83"/>
        <v>80_Aanloopperiodiek_1</v>
      </c>
      <c r="F212" s="36">
        <v>38.369999999999997</v>
      </c>
      <c r="G212" s="31"/>
      <c r="H212" s="31">
        <v>80</v>
      </c>
      <c r="I212" s="31">
        <v>0</v>
      </c>
      <c r="J212" s="31">
        <v>70</v>
      </c>
      <c r="K212" s="31">
        <f t="shared" si="74"/>
        <v>0</v>
      </c>
      <c r="L212" s="31" t="str">
        <f t="shared" si="75"/>
        <v>80_0</v>
      </c>
      <c r="M212" s="36">
        <v>40.83</v>
      </c>
      <c r="N212" s="4"/>
      <c r="O212" s="31">
        <v>80</v>
      </c>
      <c r="P212" s="31" t="s">
        <v>347</v>
      </c>
      <c r="Q212" s="31">
        <v>68</v>
      </c>
      <c r="R212" s="31" t="str">
        <f t="shared" si="72"/>
        <v>Aanloopperiodiek_1</v>
      </c>
      <c r="S212" s="31" t="str">
        <f t="shared" si="73"/>
        <v>80_Aanloopperiodiek_1</v>
      </c>
      <c r="T212" s="36">
        <v>40.9</v>
      </c>
      <c r="U212" s="4"/>
      <c r="V212" s="31">
        <v>80</v>
      </c>
      <c r="W212" s="31" t="s">
        <v>347</v>
      </c>
      <c r="X212" s="31">
        <v>68</v>
      </c>
      <c r="Y212" s="31" t="str">
        <f t="shared" si="84"/>
        <v>Aanloopperiodiek_1</v>
      </c>
      <c r="Z212" s="31" t="str">
        <f t="shared" si="76"/>
        <v>80_Aanloopperiodiek_1</v>
      </c>
      <c r="AA212" s="36">
        <v>41.72</v>
      </c>
      <c r="AB212" s="374"/>
      <c r="AC212" s="31">
        <v>80</v>
      </c>
      <c r="AD212" s="31" t="s">
        <v>347</v>
      </c>
      <c r="AE212" s="31">
        <v>68</v>
      </c>
      <c r="AF212" s="31" t="str">
        <f t="shared" si="85"/>
        <v>Aanloopperiodiek_1</v>
      </c>
      <c r="AG212" s="31" t="str">
        <f t="shared" si="77"/>
        <v>80_Aanloopperiodiek_1</v>
      </c>
      <c r="AH212" s="31">
        <v>42.97</v>
      </c>
      <c r="AI212" s="374"/>
      <c r="AJ212" s="31">
        <v>80</v>
      </c>
      <c r="AK212" s="31" t="s">
        <v>347</v>
      </c>
      <c r="AL212" s="31">
        <v>68</v>
      </c>
      <c r="AM212" s="31" t="str">
        <f t="shared" si="86"/>
        <v>Aanloopperiodiek_1</v>
      </c>
      <c r="AN212" s="31" t="str">
        <f t="shared" si="78"/>
        <v>80_Aanloopperiodiek_1</v>
      </c>
      <c r="AO212" s="31">
        <v>45.12</v>
      </c>
      <c r="AP212" s="373"/>
      <c r="AQ212" s="31">
        <v>80</v>
      </c>
      <c r="AR212" s="31" t="s">
        <v>347</v>
      </c>
      <c r="AS212" s="31">
        <v>68</v>
      </c>
      <c r="AT212" s="31" t="str">
        <f t="shared" si="87"/>
        <v>Aanloopperiodiek_1</v>
      </c>
      <c r="AU212" s="31" t="str">
        <f t="shared" si="79"/>
        <v>80_Aanloopperiodiek_1</v>
      </c>
      <c r="AV212" s="31">
        <v>46.25</v>
      </c>
      <c r="AW212" s="336"/>
      <c r="AX212" s="31">
        <v>80</v>
      </c>
      <c r="AY212" s="31" t="s">
        <v>347</v>
      </c>
      <c r="AZ212" s="31">
        <v>68</v>
      </c>
      <c r="BA212" s="31" t="str">
        <f t="shared" si="88"/>
        <v>Aanloopperiodiek_1</v>
      </c>
      <c r="BB212" s="31" t="str">
        <f t="shared" si="80"/>
        <v>80_Aanloopperiodiek_1</v>
      </c>
      <c r="BC212" s="31">
        <v>47.41</v>
      </c>
      <c r="BD212" s="31"/>
      <c r="BE212" s="31">
        <v>80</v>
      </c>
      <c r="BF212" s="31" t="s">
        <v>347</v>
      </c>
      <c r="BG212" s="31">
        <v>68</v>
      </c>
      <c r="BH212" s="31" t="str">
        <f t="shared" si="89"/>
        <v>Aanloopperiodiek_1</v>
      </c>
      <c r="BI212" s="31" t="str">
        <f t="shared" si="90"/>
        <v>80_Aanloopperiodiek_1</v>
      </c>
      <c r="BJ212" s="31">
        <v>49.3</v>
      </c>
      <c r="BK212" s="31"/>
      <c r="BL212" s="31">
        <v>80</v>
      </c>
      <c r="BM212" s="31" t="s">
        <v>347</v>
      </c>
      <c r="BN212" s="31">
        <v>68</v>
      </c>
      <c r="BO212" s="31" t="s">
        <v>347</v>
      </c>
      <c r="BP212" s="31" t="s">
        <v>600</v>
      </c>
      <c r="BQ212" s="31">
        <v>51.03</v>
      </c>
      <c r="BR212" s="31"/>
      <c r="BS212" s="31">
        <v>80</v>
      </c>
      <c r="BT212" s="31" t="s">
        <v>347</v>
      </c>
      <c r="BU212" s="31">
        <v>68</v>
      </c>
      <c r="BV212" s="31" t="str">
        <f t="shared" si="91"/>
        <v>Aanloopperiodiek_1</v>
      </c>
      <c r="BW212" s="31" t="str">
        <f t="shared" si="81"/>
        <v>80_Aanloopperiodiek_1</v>
      </c>
      <c r="BX212" s="33">
        <f t="shared" si="92"/>
        <v>47.41</v>
      </c>
      <c r="BY212" s="33">
        <f t="shared" si="93"/>
        <v>49.3</v>
      </c>
      <c r="BZ212" s="33">
        <f t="shared" si="94"/>
        <v>51.03</v>
      </c>
      <c r="CA212" s="322">
        <f t="shared" si="95"/>
        <v>48.354999999999997</v>
      </c>
      <c r="CB212" s="4"/>
      <c r="CC212" s="4"/>
      <c r="CD212" s="4"/>
      <c r="CE212" s="4"/>
      <c r="CF212" s="5"/>
    </row>
    <row r="213" spans="1:84" ht="10.5" x14ac:dyDescent="0.15">
      <c r="A213" s="31">
        <v>80</v>
      </c>
      <c r="B213" s="31">
        <v>0</v>
      </c>
      <c r="C213" s="31">
        <v>70</v>
      </c>
      <c r="D213" s="31">
        <f t="shared" si="82"/>
        <v>0</v>
      </c>
      <c r="E213" s="31" t="str">
        <f t="shared" si="83"/>
        <v>80_0</v>
      </c>
      <c r="F213" s="36">
        <v>39.450000000000003</v>
      </c>
      <c r="G213" s="31"/>
      <c r="H213" s="31">
        <v>80</v>
      </c>
      <c r="I213" s="31">
        <v>1</v>
      </c>
      <c r="J213" s="31">
        <v>72</v>
      </c>
      <c r="K213" s="31">
        <f t="shared" si="74"/>
        <v>1</v>
      </c>
      <c r="L213" s="31" t="str">
        <f t="shared" si="75"/>
        <v>80_1</v>
      </c>
      <c r="M213" s="36">
        <v>41.95</v>
      </c>
      <c r="N213" s="4"/>
      <c r="O213" s="31">
        <v>80</v>
      </c>
      <c r="P213" s="31">
        <v>0</v>
      </c>
      <c r="Q213" s="31">
        <v>70</v>
      </c>
      <c r="R213" s="31">
        <f t="shared" si="72"/>
        <v>0</v>
      </c>
      <c r="S213" s="31" t="str">
        <f t="shared" si="73"/>
        <v>80_0</v>
      </c>
      <c r="T213" s="36">
        <v>42.05</v>
      </c>
      <c r="U213" s="4"/>
      <c r="V213" s="31">
        <v>80</v>
      </c>
      <c r="W213" s="31">
        <v>0</v>
      </c>
      <c r="X213" s="31">
        <v>70</v>
      </c>
      <c r="Y213" s="31">
        <f t="shared" si="84"/>
        <v>0</v>
      </c>
      <c r="Z213" s="31" t="str">
        <f t="shared" si="76"/>
        <v>80_0</v>
      </c>
      <c r="AA213" s="36">
        <v>42.89</v>
      </c>
      <c r="AB213" s="374"/>
      <c r="AC213" s="31">
        <v>80</v>
      </c>
      <c r="AD213" s="31">
        <v>0</v>
      </c>
      <c r="AE213" s="31">
        <v>70</v>
      </c>
      <c r="AF213" s="31">
        <f t="shared" si="85"/>
        <v>0</v>
      </c>
      <c r="AG213" s="31" t="str">
        <f t="shared" si="77"/>
        <v>80_0</v>
      </c>
      <c r="AH213" s="31">
        <v>44.18</v>
      </c>
      <c r="AI213" s="374"/>
      <c r="AJ213" s="31">
        <v>80</v>
      </c>
      <c r="AK213" s="31">
        <v>0</v>
      </c>
      <c r="AL213" s="31">
        <v>70</v>
      </c>
      <c r="AM213" s="31">
        <f t="shared" si="86"/>
        <v>0</v>
      </c>
      <c r="AN213" s="31" t="str">
        <f t="shared" si="78"/>
        <v>80_0</v>
      </c>
      <c r="AO213" s="31">
        <v>46.39</v>
      </c>
      <c r="AP213" s="373"/>
      <c r="AQ213" s="31">
        <v>80</v>
      </c>
      <c r="AR213" s="31">
        <v>0</v>
      </c>
      <c r="AS213" s="31">
        <v>70</v>
      </c>
      <c r="AT213" s="31">
        <f t="shared" si="87"/>
        <v>0</v>
      </c>
      <c r="AU213" s="31" t="str">
        <f t="shared" si="79"/>
        <v>80_0</v>
      </c>
      <c r="AV213" s="31">
        <v>47.55</v>
      </c>
      <c r="AW213" s="336"/>
      <c r="AX213" s="31">
        <v>80</v>
      </c>
      <c r="AY213" s="31">
        <v>0</v>
      </c>
      <c r="AZ213" s="31">
        <v>70</v>
      </c>
      <c r="BA213" s="31">
        <f t="shared" si="88"/>
        <v>0</v>
      </c>
      <c r="BB213" s="31" t="str">
        <f t="shared" si="80"/>
        <v>80_0</v>
      </c>
      <c r="BC213" s="31">
        <v>48.74</v>
      </c>
      <c r="BD213" s="31"/>
      <c r="BE213" s="31">
        <v>80</v>
      </c>
      <c r="BF213" s="31">
        <v>0</v>
      </c>
      <c r="BG213" s="31">
        <v>70</v>
      </c>
      <c r="BH213" s="31">
        <f t="shared" si="89"/>
        <v>0</v>
      </c>
      <c r="BI213" s="31" t="str">
        <f t="shared" si="90"/>
        <v>80_0</v>
      </c>
      <c r="BJ213" s="31">
        <v>50.69</v>
      </c>
      <c r="BK213" s="31"/>
      <c r="BL213" s="31">
        <v>80</v>
      </c>
      <c r="BM213" s="31">
        <v>0</v>
      </c>
      <c r="BN213" s="31">
        <v>70</v>
      </c>
      <c r="BO213" s="31">
        <v>0</v>
      </c>
      <c r="BP213" s="31" t="s">
        <v>601</v>
      </c>
      <c r="BQ213" s="31">
        <v>52.46</v>
      </c>
      <c r="BR213" s="31"/>
      <c r="BS213" s="31">
        <v>80</v>
      </c>
      <c r="BT213" s="31">
        <v>0</v>
      </c>
      <c r="BU213" s="31">
        <v>70</v>
      </c>
      <c r="BV213" s="31">
        <f t="shared" si="91"/>
        <v>0</v>
      </c>
      <c r="BW213" s="31" t="str">
        <f t="shared" si="81"/>
        <v>80_0</v>
      </c>
      <c r="BX213" s="33">
        <f t="shared" si="92"/>
        <v>48.74</v>
      </c>
      <c r="BY213" s="33">
        <f t="shared" si="93"/>
        <v>50.69</v>
      </c>
      <c r="BZ213" s="33">
        <f t="shared" si="94"/>
        <v>52.46</v>
      </c>
      <c r="CA213" s="322">
        <f t="shared" si="95"/>
        <v>49.715000000000003</v>
      </c>
      <c r="CB213" s="4"/>
      <c r="CC213" s="4"/>
      <c r="CD213" s="4"/>
      <c r="CE213" s="4"/>
      <c r="CF213" s="5"/>
    </row>
    <row r="214" spans="1:84" ht="10.5" x14ac:dyDescent="0.15">
      <c r="A214" s="31">
        <v>80</v>
      </c>
      <c r="B214" s="31">
        <v>1</v>
      </c>
      <c r="C214" s="31">
        <v>72</v>
      </c>
      <c r="D214" s="31">
        <f t="shared" si="82"/>
        <v>1</v>
      </c>
      <c r="E214" s="31" t="str">
        <f t="shared" si="83"/>
        <v>80_1</v>
      </c>
      <c r="F214" s="36">
        <v>40.53</v>
      </c>
      <c r="G214" s="31"/>
      <c r="H214" s="31">
        <v>80</v>
      </c>
      <c r="I214" s="31">
        <v>2</v>
      </c>
      <c r="J214" s="31">
        <v>74</v>
      </c>
      <c r="K214" s="31">
        <f t="shared" si="74"/>
        <v>2</v>
      </c>
      <c r="L214" s="31" t="str">
        <f t="shared" si="75"/>
        <v>80_2</v>
      </c>
      <c r="M214" s="36">
        <v>43.07</v>
      </c>
      <c r="N214" s="4"/>
      <c r="O214" s="31">
        <v>80</v>
      </c>
      <c r="P214" s="31">
        <v>1</v>
      </c>
      <c r="Q214" s="31">
        <v>72</v>
      </c>
      <c r="R214" s="31">
        <f t="shared" si="72"/>
        <v>1</v>
      </c>
      <c r="S214" s="31" t="str">
        <f t="shared" si="73"/>
        <v>80_1</v>
      </c>
      <c r="T214" s="36">
        <v>43.21</v>
      </c>
      <c r="U214" s="4"/>
      <c r="V214" s="31">
        <v>80</v>
      </c>
      <c r="W214" s="31">
        <v>1</v>
      </c>
      <c r="X214" s="31">
        <v>72</v>
      </c>
      <c r="Y214" s="31">
        <f t="shared" si="84"/>
        <v>1</v>
      </c>
      <c r="Z214" s="31" t="str">
        <f t="shared" si="76"/>
        <v>80_1</v>
      </c>
      <c r="AA214" s="36">
        <v>44.07</v>
      </c>
      <c r="AB214" s="374"/>
      <c r="AC214" s="31">
        <v>80</v>
      </c>
      <c r="AD214" s="31">
        <v>1</v>
      </c>
      <c r="AE214" s="31">
        <v>72</v>
      </c>
      <c r="AF214" s="31">
        <f t="shared" si="85"/>
        <v>1</v>
      </c>
      <c r="AG214" s="31" t="str">
        <f t="shared" si="77"/>
        <v>80_1</v>
      </c>
      <c r="AH214" s="31">
        <v>45.4</v>
      </c>
      <c r="AI214" s="374"/>
      <c r="AJ214" s="31">
        <v>80</v>
      </c>
      <c r="AK214" s="31">
        <v>1</v>
      </c>
      <c r="AL214" s="31">
        <v>72</v>
      </c>
      <c r="AM214" s="31">
        <f t="shared" si="86"/>
        <v>1</v>
      </c>
      <c r="AN214" s="31" t="str">
        <f t="shared" si="78"/>
        <v>80_1</v>
      </c>
      <c r="AO214" s="31">
        <v>47.67</v>
      </c>
      <c r="AP214" s="373"/>
      <c r="AQ214" s="31">
        <v>80</v>
      </c>
      <c r="AR214" s="31">
        <v>1</v>
      </c>
      <c r="AS214" s="31">
        <v>72</v>
      </c>
      <c r="AT214" s="31">
        <f t="shared" si="87"/>
        <v>1</v>
      </c>
      <c r="AU214" s="31" t="str">
        <f t="shared" si="79"/>
        <v>80_1</v>
      </c>
      <c r="AV214" s="31">
        <v>48.86</v>
      </c>
      <c r="AW214" s="336"/>
      <c r="AX214" s="31">
        <v>80</v>
      </c>
      <c r="AY214" s="31">
        <v>1</v>
      </c>
      <c r="AZ214" s="31">
        <v>72</v>
      </c>
      <c r="BA214" s="31">
        <f t="shared" si="88"/>
        <v>1</v>
      </c>
      <c r="BB214" s="31" t="str">
        <f t="shared" si="80"/>
        <v>80_1</v>
      </c>
      <c r="BC214" s="31">
        <v>50.08</v>
      </c>
      <c r="BD214" s="31"/>
      <c r="BE214" s="31">
        <v>80</v>
      </c>
      <c r="BF214" s="31">
        <v>1</v>
      </c>
      <c r="BG214" s="31">
        <v>72</v>
      </c>
      <c r="BH214" s="31">
        <f t="shared" si="89"/>
        <v>1</v>
      </c>
      <c r="BI214" s="31" t="str">
        <f t="shared" si="90"/>
        <v>80_1</v>
      </c>
      <c r="BJ214" s="31">
        <v>52.08</v>
      </c>
      <c r="BK214" s="31"/>
      <c r="BL214" s="31">
        <v>80</v>
      </c>
      <c r="BM214" s="31">
        <v>1</v>
      </c>
      <c r="BN214" s="31">
        <v>72</v>
      </c>
      <c r="BO214" s="31">
        <v>1</v>
      </c>
      <c r="BP214" s="31" t="s">
        <v>602</v>
      </c>
      <c r="BQ214" s="31">
        <v>53.91</v>
      </c>
      <c r="BR214" s="31"/>
      <c r="BS214" s="31">
        <v>80</v>
      </c>
      <c r="BT214" s="31">
        <v>1</v>
      </c>
      <c r="BU214" s="31">
        <v>72</v>
      </c>
      <c r="BV214" s="31">
        <f t="shared" si="91"/>
        <v>1</v>
      </c>
      <c r="BW214" s="31" t="str">
        <f t="shared" si="81"/>
        <v>80_1</v>
      </c>
      <c r="BX214" s="33">
        <f t="shared" si="92"/>
        <v>50.08</v>
      </c>
      <c r="BY214" s="33">
        <f t="shared" si="93"/>
        <v>52.08</v>
      </c>
      <c r="BZ214" s="33">
        <f t="shared" si="94"/>
        <v>53.91</v>
      </c>
      <c r="CA214" s="322">
        <f t="shared" si="95"/>
        <v>51.08</v>
      </c>
      <c r="CB214" s="4"/>
      <c r="CC214" s="4"/>
      <c r="CD214" s="4"/>
      <c r="CE214" s="4"/>
      <c r="CF214" s="5"/>
    </row>
    <row r="215" spans="1:84" ht="10.5" x14ac:dyDescent="0.15">
      <c r="A215" s="31">
        <v>80</v>
      </c>
      <c r="B215" s="31">
        <v>2</v>
      </c>
      <c r="C215" s="31">
        <v>74</v>
      </c>
      <c r="D215" s="31">
        <f t="shared" si="82"/>
        <v>2</v>
      </c>
      <c r="E215" s="31" t="str">
        <f t="shared" si="83"/>
        <v>80_2</v>
      </c>
      <c r="F215" s="36">
        <v>41.61</v>
      </c>
      <c r="G215" s="31"/>
      <c r="H215" s="31">
        <v>80</v>
      </c>
      <c r="I215" s="31">
        <v>3</v>
      </c>
      <c r="J215" s="31">
        <v>75</v>
      </c>
      <c r="K215" s="31">
        <f t="shared" si="74"/>
        <v>3</v>
      </c>
      <c r="L215" s="31" t="str">
        <f t="shared" si="75"/>
        <v>80_3</v>
      </c>
      <c r="M215" s="36">
        <v>43.63</v>
      </c>
      <c r="N215" s="4"/>
      <c r="O215" s="31">
        <v>80</v>
      </c>
      <c r="P215" s="31">
        <v>2</v>
      </c>
      <c r="Q215" s="31">
        <v>74</v>
      </c>
      <c r="R215" s="31">
        <f t="shared" si="72"/>
        <v>2</v>
      </c>
      <c r="S215" s="31" t="str">
        <f t="shared" si="73"/>
        <v>80_2</v>
      </c>
      <c r="T215" s="36">
        <v>44.36</v>
      </c>
      <c r="U215" s="4"/>
      <c r="V215" s="31">
        <v>80</v>
      </c>
      <c r="W215" s="31">
        <v>2</v>
      </c>
      <c r="X215" s="31">
        <v>74</v>
      </c>
      <c r="Y215" s="31">
        <f t="shared" si="84"/>
        <v>2</v>
      </c>
      <c r="Z215" s="31" t="str">
        <f t="shared" si="76"/>
        <v>80_2</v>
      </c>
      <c r="AA215" s="36">
        <v>45.25</v>
      </c>
      <c r="AB215" s="374"/>
      <c r="AC215" s="31">
        <v>80</v>
      </c>
      <c r="AD215" s="31">
        <v>2</v>
      </c>
      <c r="AE215" s="31">
        <v>74</v>
      </c>
      <c r="AF215" s="31">
        <f t="shared" si="85"/>
        <v>2</v>
      </c>
      <c r="AG215" s="31" t="str">
        <f t="shared" si="77"/>
        <v>80_2</v>
      </c>
      <c r="AH215" s="31">
        <v>46.6</v>
      </c>
      <c r="AI215" s="374"/>
      <c r="AJ215" s="31">
        <v>80</v>
      </c>
      <c r="AK215" s="31">
        <v>2</v>
      </c>
      <c r="AL215" s="31">
        <v>74</v>
      </c>
      <c r="AM215" s="31">
        <f t="shared" si="86"/>
        <v>2</v>
      </c>
      <c r="AN215" s="31" t="str">
        <f t="shared" si="78"/>
        <v>80_2</v>
      </c>
      <c r="AO215" s="31">
        <v>48.93</v>
      </c>
      <c r="AP215" s="373"/>
      <c r="AQ215" s="31">
        <v>80</v>
      </c>
      <c r="AR215" s="31">
        <v>2</v>
      </c>
      <c r="AS215" s="31">
        <v>74</v>
      </c>
      <c r="AT215" s="31">
        <f t="shared" si="87"/>
        <v>2</v>
      </c>
      <c r="AU215" s="31" t="str">
        <f t="shared" si="79"/>
        <v>80_2</v>
      </c>
      <c r="AV215" s="31">
        <v>50.16</v>
      </c>
      <c r="AW215" s="336"/>
      <c r="AX215" s="31">
        <v>80</v>
      </c>
      <c r="AY215" s="31">
        <v>2</v>
      </c>
      <c r="AZ215" s="31">
        <v>74</v>
      </c>
      <c r="BA215" s="31">
        <f t="shared" si="88"/>
        <v>2</v>
      </c>
      <c r="BB215" s="31" t="str">
        <f t="shared" si="80"/>
        <v>80_2</v>
      </c>
      <c r="BC215" s="31">
        <v>51.41</v>
      </c>
      <c r="BD215" s="31"/>
      <c r="BE215" s="31">
        <v>80</v>
      </c>
      <c r="BF215" s="31">
        <v>2</v>
      </c>
      <c r="BG215" s="31">
        <v>74</v>
      </c>
      <c r="BH215" s="31">
        <f t="shared" si="89"/>
        <v>2</v>
      </c>
      <c r="BI215" s="31" t="str">
        <f t="shared" si="90"/>
        <v>80_2</v>
      </c>
      <c r="BJ215" s="31">
        <v>53.47</v>
      </c>
      <c r="BK215" s="31"/>
      <c r="BL215" s="31">
        <v>80</v>
      </c>
      <c r="BM215" s="31">
        <v>2</v>
      </c>
      <c r="BN215" s="31">
        <v>74</v>
      </c>
      <c r="BO215" s="31">
        <v>2</v>
      </c>
      <c r="BP215" s="31" t="s">
        <v>603</v>
      </c>
      <c r="BQ215" s="31">
        <v>55.34</v>
      </c>
      <c r="BR215" s="31"/>
      <c r="BS215" s="31">
        <v>80</v>
      </c>
      <c r="BT215" s="31">
        <v>2</v>
      </c>
      <c r="BU215" s="31">
        <v>74</v>
      </c>
      <c r="BV215" s="31">
        <f t="shared" si="91"/>
        <v>2</v>
      </c>
      <c r="BW215" s="31" t="str">
        <f t="shared" si="81"/>
        <v>80_2</v>
      </c>
      <c r="BX215" s="33">
        <f t="shared" si="92"/>
        <v>51.41</v>
      </c>
      <c r="BY215" s="33">
        <f t="shared" si="93"/>
        <v>53.47</v>
      </c>
      <c r="BZ215" s="33">
        <f t="shared" si="94"/>
        <v>55.34</v>
      </c>
      <c r="CA215" s="322">
        <f t="shared" si="95"/>
        <v>52.44</v>
      </c>
      <c r="CB215" s="4"/>
      <c r="CC215" s="4"/>
      <c r="CD215" s="4"/>
      <c r="CE215" s="4"/>
      <c r="CF215" s="5"/>
    </row>
    <row r="216" spans="1:84" ht="10.5" x14ac:dyDescent="0.15">
      <c r="A216" s="31">
        <v>80</v>
      </c>
      <c r="B216" s="31">
        <v>3</v>
      </c>
      <c r="C216" s="31">
        <v>75</v>
      </c>
      <c r="D216" s="31">
        <f t="shared" si="82"/>
        <v>3</v>
      </c>
      <c r="E216" s="31" t="str">
        <f t="shared" si="83"/>
        <v>80_3</v>
      </c>
      <c r="F216" s="36">
        <v>42.15</v>
      </c>
      <c r="G216" s="31"/>
      <c r="H216" s="31">
        <v>80</v>
      </c>
      <c r="I216" s="31">
        <v>4</v>
      </c>
      <c r="J216" s="31">
        <v>76</v>
      </c>
      <c r="K216" s="31">
        <f t="shared" si="74"/>
        <v>4</v>
      </c>
      <c r="L216" s="31" t="str">
        <f t="shared" si="75"/>
        <v>80_4</v>
      </c>
      <c r="M216" s="36">
        <v>44.19</v>
      </c>
      <c r="N216" s="4"/>
      <c r="O216" s="31">
        <v>80</v>
      </c>
      <c r="P216" s="31">
        <v>3</v>
      </c>
      <c r="Q216" s="31">
        <v>75</v>
      </c>
      <c r="R216" s="31">
        <f t="shared" si="72"/>
        <v>3</v>
      </c>
      <c r="S216" s="31" t="str">
        <f t="shared" si="73"/>
        <v>80_3</v>
      </c>
      <c r="T216" s="36">
        <v>44.93</v>
      </c>
      <c r="U216" s="4"/>
      <c r="V216" s="31">
        <v>80</v>
      </c>
      <c r="W216" s="31">
        <v>3</v>
      </c>
      <c r="X216" s="31">
        <v>75</v>
      </c>
      <c r="Y216" s="31">
        <f t="shared" si="84"/>
        <v>3</v>
      </c>
      <c r="Z216" s="31" t="str">
        <f t="shared" si="76"/>
        <v>80_3</v>
      </c>
      <c r="AA216" s="36">
        <v>45.83</v>
      </c>
      <c r="AB216" s="374"/>
      <c r="AC216" s="31">
        <v>80</v>
      </c>
      <c r="AD216" s="31">
        <v>3</v>
      </c>
      <c r="AE216" s="31">
        <v>75</v>
      </c>
      <c r="AF216" s="31">
        <f t="shared" si="85"/>
        <v>3</v>
      </c>
      <c r="AG216" s="31" t="str">
        <f t="shared" si="77"/>
        <v>80_3</v>
      </c>
      <c r="AH216" s="31">
        <v>47.21</v>
      </c>
      <c r="AI216" s="374"/>
      <c r="AJ216" s="31">
        <v>80</v>
      </c>
      <c r="AK216" s="31">
        <v>3</v>
      </c>
      <c r="AL216" s="31">
        <v>75</v>
      </c>
      <c r="AM216" s="31">
        <f t="shared" si="86"/>
        <v>3</v>
      </c>
      <c r="AN216" s="31" t="str">
        <f t="shared" si="78"/>
        <v>80_3</v>
      </c>
      <c r="AO216" s="31">
        <v>49.57</v>
      </c>
      <c r="AP216" s="373"/>
      <c r="AQ216" s="31">
        <v>80</v>
      </c>
      <c r="AR216" s="31">
        <v>3</v>
      </c>
      <c r="AS216" s="31">
        <v>75</v>
      </c>
      <c r="AT216" s="31">
        <f t="shared" si="87"/>
        <v>3</v>
      </c>
      <c r="AU216" s="31" t="str">
        <f t="shared" si="79"/>
        <v>80_3</v>
      </c>
      <c r="AV216" s="31">
        <v>50.81</v>
      </c>
      <c r="AW216" s="336"/>
      <c r="AX216" s="31">
        <v>80</v>
      </c>
      <c r="AY216" s="31">
        <v>3</v>
      </c>
      <c r="AZ216" s="31">
        <v>75</v>
      </c>
      <c r="BA216" s="31">
        <f t="shared" si="88"/>
        <v>3</v>
      </c>
      <c r="BB216" s="31" t="str">
        <f t="shared" si="80"/>
        <v>80_3</v>
      </c>
      <c r="BC216" s="31">
        <v>52.08</v>
      </c>
      <c r="BD216" s="31"/>
      <c r="BE216" s="31">
        <v>80</v>
      </c>
      <c r="BF216" s="31">
        <v>3</v>
      </c>
      <c r="BG216" s="31">
        <v>75</v>
      </c>
      <c r="BH216" s="31">
        <f t="shared" si="89"/>
        <v>3</v>
      </c>
      <c r="BI216" s="31" t="str">
        <f t="shared" si="90"/>
        <v>80_3</v>
      </c>
      <c r="BJ216" s="31">
        <v>54.16</v>
      </c>
      <c r="BK216" s="31"/>
      <c r="BL216" s="31">
        <v>80</v>
      </c>
      <c r="BM216" s="31">
        <v>3</v>
      </c>
      <c r="BN216" s="31">
        <v>75</v>
      </c>
      <c r="BO216" s="31">
        <v>3</v>
      </c>
      <c r="BP216" s="31" t="s">
        <v>604</v>
      </c>
      <c r="BQ216" s="31">
        <v>56.06</v>
      </c>
      <c r="BR216" s="31"/>
      <c r="BS216" s="31">
        <v>80</v>
      </c>
      <c r="BT216" s="31">
        <v>3</v>
      </c>
      <c r="BU216" s="31">
        <v>75</v>
      </c>
      <c r="BV216" s="31">
        <f t="shared" si="91"/>
        <v>3</v>
      </c>
      <c r="BW216" s="31" t="str">
        <f t="shared" si="81"/>
        <v>80_3</v>
      </c>
      <c r="BX216" s="33">
        <f t="shared" si="92"/>
        <v>52.08</v>
      </c>
      <c r="BY216" s="33">
        <f t="shared" si="93"/>
        <v>54.16</v>
      </c>
      <c r="BZ216" s="33">
        <f t="shared" si="94"/>
        <v>56.06</v>
      </c>
      <c r="CA216" s="322">
        <f t="shared" si="95"/>
        <v>53.12</v>
      </c>
      <c r="CB216" s="4"/>
      <c r="CC216" s="4"/>
      <c r="CD216" s="4"/>
      <c r="CE216" s="4"/>
      <c r="CF216" s="5"/>
    </row>
    <row r="217" spans="1:84" ht="10.5" x14ac:dyDescent="0.15">
      <c r="A217" s="31">
        <v>80</v>
      </c>
      <c r="B217" s="31">
        <v>4</v>
      </c>
      <c r="C217" s="31">
        <v>76</v>
      </c>
      <c r="D217" s="31">
        <f t="shared" si="82"/>
        <v>4</v>
      </c>
      <c r="E217" s="31" t="str">
        <f t="shared" si="83"/>
        <v>80_4</v>
      </c>
      <c r="F217" s="36">
        <v>42.7</v>
      </c>
      <c r="G217" s="31"/>
      <c r="H217" s="31">
        <v>80</v>
      </c>
      <c r="I217" s="31">
        <v>5</v>
      </c>
      <c r="J217" s="31">
        <v>77</v>
      </c>
      <c r="K217" s="31">
        <f t="shared" si="74"/>
        <v>5</v>
      </c>
      <c r="L217" s="31" t="str">
        <f t="shared" si="75"/>
        <v>80_5</v>
      </c>
      <c r="M217" s="36">
        <v>44.74</v>
      </c>
      <c r="N217" s="4"/>
      <c r="O217" s="31">
        <v>80</v>
      </c>
      <c r="P217" s="31">
        <v>4</v>
      </c>
      <c r="Q217" s="31">
        <v>76</v>
      </c>
      <c r="R217" s="31">
        <f t="shared" si="72"/>
        <v>4</v>
      </c>
      <c r="S217" s="31" t="str">
        <f t="shared" si="73"/>
        <v>80_4</v>
      </c>
      <c r="T217" s="36">
        <v>45.52</v>
      </c>
      <c r="U217" s="4"/>
      <c r="V217" s="31">
        <v>80</v>
      </c>
      <c r="W217" s="31">
        <v>4</v>
      </c>
      <c r="X217" s="31">
        <v>76</v>
      </c>
      <c r="Y217" s="31">
        <f t="shared" si="84"/>
        <v>4</v>
      </c>
      <c r="Z217" s="31" t="str">
        <f t="shared" si="76"/>
        <v>80_4</v>
      </c>
      <c r="AA217" s="36">
        <v>46.43</v>
      </c>
      <c r="AB217" s="374"/>
      <c r="AC217" s="31">
        <v>80</v>
      </c>
      <c r="AD217" s="31">
        <v>4</v>
      </c>
      <c r="AE217" s="31">
        <v>76</v>
      </c>
      <c r="AF217" s="31">
        <f t="shared" si="85"/>
        <v>4</v>
      </c>
      <c r="AG217" s="31" t="str">
        <f t="shared" si="77"/>
        <v>80_4</v>
      </c>
      <c r="AH217" s="31">
        <v>47.82</v>
      </c>
      <c r="AI217" s="374"/>
      <c r="AJ217" s="31">
        <v>80</v>
      </c>
      <c r="AK217" s="31">
        <v>4</v>
      </c>
      <c r="AL217" s="31">
        <v>76</v>
      </c>
      <c r="AM217" s="31">
        <f t="shared" si="86"/>
        <v>4</v>
      </c>
      <c r="AN217" s="31" t="str">
        <f t="shared" si="78"/>
        <v>80_4</v>
      </c>
      <c r="AO217" s="31">
        <v>50.21</v>
      </c>
      <c r="AP217" s="373"/>
      <c r="AQ217" s="31">
        <v>80</v>
      </c>
      <c r="AR217" s="31">
        <v>4</v>
      </c>
      <c r="AS217" s="31">
        <v>76</v>
      </c>
      <c r="AT217" s="31">
        <f t="shared" si="87"/>
        <v>4</v>
      </c>
      <c r="AU217" s="31" t="str">
        <f t="shared" si="79"/>
        <v>80_4</v>
      </c>
      <c r="AV217" s="31">
        <v>51.47</v>
      </c>
      <c r="AW217" s="336"/>
      <c r="AX217" s="31">
        <v>80</v>
      </c>
      <c r="AY217" s="31">
        <v>4</v>
      </c>
      <c r="AZ217" s="31">
        <v>76</v>
      </c>
      <c r="BA217" s="31">
        <f t="shared" si="88"/>
        <v>4</v>
      </c>
      <c r="BB217" s="31" t="str">
        <f t="shared" si="80"/>
        <v>80_4</v>
      </c>
      <c r="BC217" s="31">
        <v>52.75</v>
      </c>
      <c r="BD217" s="31"/>
      <c r="BE217" s="31">
        <v>80</v>
      </c>
      <c r="BF217" s="31">
        <v>4</v>
      </c>
      <c r="BG217" s="31">
        <v>76</v>
      </c>
      <c r="BH217" s="31">
        <f t="shared" si="89"/>
        <v>4</v>
      </c>
      <c r="BI217" s="31" t="str">
        <f t="shared" si="90"/>
        <v>80_4</v>
      </c>
      <c r="BJ217" s="31">
        <v>54.86</v>
      </c>
      <c r="BK217" s="31"/>
      <c r="BL217" s="31">
        <v>80</v>
      </c>
      <c r="BM217" s="31">
        <v>4</v>
      </c>
      <c r="BN217" s="31">
        <v>76</v>
      </c>
      <c r="BO217" s="31">
        <v>4</v>
      </c>
      <c r="BP217" s="31" t="s">
        <v>605</v>
      </c>
      <c r="BQ217" s="31">
        <v>56.78</v>
      </c>
      <c r="BR217" s="31"/>
      <c r="BS217" s="31">
        <v>80</v>
      </c>
      <c r="BT217" s="31">
        <v>4</v>
      </c>
      <c r="BU217" s="31">
        <v>76</v>
      </c>
      <c r="BV217" s="31">
        <f t="shared" si="91"/>
        <v>4</v>
      </c>
      <c r="BW217" s="31" t="str">
        <f t="shared" si="81"/>
        <v>80_4</v>
      </c>
      <c r="BX217" s="33">
        <f t="shared" si="92"/>
        <v>52.75</v>
      </c>
      <c r="BY217" s="33">
        <f t="shared" si="93"/>
        <v>54.86</v>
      </c>
      <c r="BZ217" s="33">
        <f t="shared" si="94"/>
        <v>56.78</v>
      </c>
      <c r="CA217" s="322">
        <f t="shared" si="95"/>
        <v>53.805</v>
      </c>
      <c r="CB217" s="4"/>
      <c r="CC217" s="4"/>
      <c r="CD217" s="4"/>
      <c r="CE217" s="4"/>
      <c r="CF217" s="5"/>
    </row>
    <row r="218" spans="1:84" ht="10.5" x14ac:dyDescent="0.15">
      <c r="A218" s="31">
        <v>80</v>
      </c>
      <c r="B218" s="31">
        <v>5</v>
      </c>
      <c r="C218" s="31">
        <v>77</v>
      </c>
      <c r="D218" s="31">
        <f t="shared" si="82"/>
        <v>5</v>
      </c>
      <c r="E218" s="31" t="str">
        <f t="shared" si="83"/>
        <v>80_5</v>
      </c>
      <c r="F218" s="36">
        <v>43.23</v>
      </c>
      <c r="G218" s="31"/>
      <c r="H218" s="31">
        <v>80</v>
      </c>
      <c r="I218" s="31">
        <v>6</v>
      </c>
      <c r="J218" s="31">
        <v>80</v>
      </c>
      <c r="K218" s="31">
        <f t="shared" si="74"/>
        <v>6</v>
      </c>
      <c r="L218" s="31" t="str">
        <f t="shared" si="75"/>
        <v>80_6</v>
      </c>
      <c r="M218" s="36">
        <v>46.61</v>
      </c>
      <c r="N218" s="4"/>
      <c r="O218" s="31">
        <v>80</v>
      </c>
      <c r="P218" s="31">
        <v>5</v>
      </c>
      <c r="Q218" s="31">
        <v>77</v>
      </c>
      <c r="R218" s="31">
        <f t="shared" si="72"/>
        <v>5</v>
      </c>
      <c r="S218" s="31" t="str">
        <f t="shared" si="73"/>
        <v>80_5</v>
      </c>
      <c r="T218" s="36">
        <v>46.08</v>
      </c>
      <c r="U218" s="4"/>
      <c r="V218" s="31">
        <v>80</v>
      </c>
      <c r="W218" s="31">
        <v>5</v>
      </c>
      <c r="X218" s="31">
        <v>77</v>
      </c>
      <c r="Y218" s="31">
        <f t="shared" si="84"/>
        <v>5</v>
      </c>
      <c r="Z218" s="31" t="str">
        <f t="shared" si="76"/>
        <v>80_5</v>
      </c>
      <c r="AA218" s="36">
        <v>47</v>
      </c>
      <c r="AB218" s="374"/>
      <c r="AC218" s="31">
        <v>80</v>
      </c>
      <c r="AD218" s="31">
        <v>5</v>
      </c>
      <c r="AE218" s="31">
        <v>77</v>
      </c>
      <c r="AF218" s="31">
        <f t="shared" si="85"/>
        <v>5</v>
      </c>
      <c r="AG218" s="31" t="str">
        <f t="shared" si="77"/>
        <v>80_5</v>
      </c>
      <c r="AH218" s="31">
        <v>48.42</v>
      </c>
      <c r="AI218" s="374"/>
      <c r="AJ218" s="31">
        <v>80</v>
      </c>
      <c r="AK218" s="31">
        <v>5</v>
      </c>
      <c r="AL218" s="31">
        <v>77</v>
      </c>
      <c r="AM218" s="31">
        <f t="shared" si="86"/>
        <v>5</v>
      </c>
      <c r="AN218" s="31" t="str">
        <f t="shared" si="78"/>
        <v>80_5</v>
      </c>
      <c r="AO218" s="31">
        <v>50.84</v>
      </c>
      <c r="AP218" s="373"/>
      <c r="AQ218" s="31">
        <v>80</v>
      </c>
      <c r="AR218" s="31">
        <v>5</v>
      </c>
      <c r="AS218" s="31">
        <v>77</v>
      </c>
      <c r="AT218" s="31">
        <f t="shared" si="87"/>
        <v>5</v>
      </c>
      <c r="AU218" s="31" t="str">
        <f t="shared" si="79"/>
        <v>80_5</v>
      </c>
      <c r="AV218" s="31">
        <v>52.11</v>
      </c>
      <c r="AW218" s="336"/>
      <c r="AX218" s="31">
        <v>80</v>
      </c>
      <c r="AY218" s="31">
        <v>5</v>
      </c>
      <c r="AZ218" s="31">
        <v>77</v>
      </c>
      <c r="BA218" s="31">
        <f t="shared" si="88"/>
        <v>5</v>
      </c>
      <c r="BB218" s="31" t="str">
        <f t="shared" si="80"/>
        <v>80_5</v>
      </c>
      <c r="BC218" s="31">
        <v>53.41</v>
      </c>
      <c r="BD218" s="31"/>
      <c r="BE218" s="31">
        <v>80</v>
      </c>
      <c r="BF218" s="31">
        <v>5</v>
      </c>
      <c r="BG218" s="31">
        <v>77</v>
      </c>
      <c r="BH218" s="31">
        <f t="shared" si="89"/>
        <v>5</v>
      </c>
      <c r="BI218" s="31" t="str">
        <f t="shared" si="90"/>
        <v>80_5</v>
      </c>
      <c r="BJ218" s="31">
        <v>55.55</v>
      </c>
      <c r="BK218" s="31"/>
      <c r="BL218" s="31">
        <v>80</v>
      </c>
      <c r="BM218" s="31">
        <v>5</v>
      </c>
      <c r="BN218" s="31">
        <v>77</v>
      </c>
      <c r="BO218" s="31">
        <v>5</v>
      </c>
      <c r="BP218" s="31" t="s">
        <v>606</v>
      </c>
      <c r="BQ218" s="31">
        <v>57.49</v>
      </c>
      <c r="BR218" s="31"/>
      <c r="BS218" s="31">
        <v>80</v>
      </c>
      <c r="BT218" s="31">
        <v>5</v>
      </c>
      <c r="BU218" s="31">
        <v>77</v>
      </c>
      <c r="BV218" s="31">
        <f t="shared" si="91"/>
        <v>5</v>
      </c>
      <c r="BW218" s="31" t="str">
        <f t="shared" si="81"/>
        <v>80_5</v>
      </c>
      <c r="BX218" s="33">
        <f t="shared" si="92"/>
        <v>53.41</v>
      </c>
      <c r="BY218" s="33">
        <f t="shared" si="93"/>
        <v>55.55</v>
      </c>
      <c r="BZ218" s="33">
        <f t="shared" si="94"/>
        <v>57.49</v>
      </c>
      <c r="CA218" s="322">
        <f t="shared" si="95"/>
        <v>54.48</v>
      </c>
      <c r="CB218" s="4"/>
      <c r="CC218" s="4"/>
      <c r="CD218" s="4"/>
      <c r="CE218" s="4"/>
      <c r="CF218" s="5"/>
    </row>
    <row r="219" spans="1:84" ht="10.5" x14ac:dyDescent="0.15">
      <c r="A219" s="31">
        <v>80</v>
      </c>
      <c r="B219" s="31">
        <v>6</v>
      </c>
      <c r="C219" s="31">
        <v>80</v>
      </c>
      <c r="D219" s="31">
        <f t="shared" si="82"/>
        <v>6</v>
      </c>
      <c r="E219" s="31" t="str">
        <f t="shared" si="83"/>
        <v>80_6</v>
      </c>
      <c r="F219" s="36">
        <v>45.03</v>
      </c>
      <c r="G219" s="31"/>
      <c r="H219" s="31">
        <v>80</v>
      </c>
      <c r="I219" s="31">
        <v>7</v>
      </c>
      <c r="J219" s="31">
        <v>83</v>
      </c>
      <c r="K219" s="31">
        <f t="shared" si="74"/>
        <v>7</v>
      </c>
      <c r="L219" s="31" t="str">
        <f t="shared" si="75"/>
        <v>80_7</v>
      </c>
      <c r="M219" s="36">
        <v>48.48</v>
      </c>
      <c r="N219" s="4"/>
      <c r="O219" s="31">
        <v>80</v>
      </c>
      <c r="P219" s="31">
        <v>6</v>
      </c>
      <c r="Q219" s="31">
        <v>80</v>
      </c>
      <c r="R219" s="31">
        <f t="shared" si="72"/>
        <v>6</v>
      </c>
      <c r="S219" s="31" t="str">
        <f t="shared" si="73"/>
        <v>80_6</v>
      </c>
      <c r="T219" s="36">
        <v>48</v>
      </c>
      <c r="U219" s="4"/>
      <c r="V219" s="31">
        <v>80</v>
      </c>
      <c r="W219" s="31">
        <v>6</v>
      </c>
      <c r="X219" s="31">
        <v>80</v>
      </c>
      <c r="Y219" s="31">
        <f t="shared" si="84"/>
        <v>6</v>
      </c>
      <c r="Z219" s="31" t="str">
        <f t="shared" si="76"/>
        <v>80_6</v>
      </c>
      <c r="AA219" s="36">
        <v>48.96</v>
      </c>
      <c r="AB219" s="374"/>
      <c r="AC219" s="31">
        <v>80</v>
      </c>
      <c r="AD219" s="31">
        <v>6</v>
      </c>
      <c r="AE219" s="31">
        <v>80</v>
      </c>
      <c r="AF219" s="31">
        <f t="shared" si="85"/>
        <v>6</v>
      </c>
      <c r="AG219" s="31" t="str">
        <f t="shared" si="77"/>
        <v>80_6</v>
      </c>
      <c r="AH219" s="31">
        <v>50.43</v>
      </c>
      <c r="AI219" s="374"/>
      <c r="AJ219" s="31">
        <v>80</v>
      </c>
      <c r="AK219" s="31">
        <v>6</v>
      </c>
      <c r="AL219" s="31">
        <v>80</v>
      </c>
      <c r="AM219" s="31">
        <f t="shared" si="86"/>
        <v>6</v>
      </c>
      <c r="AN219" s="31" t="str">
        <f t="shared" si="78"/>
        <v>80_6</v>
      </c>
      <c r="AO219" s="31">
        <v>52.96</v>
      </c>
      <c r="AP219" s="373"/>
      <c r="AQ219" s="31">
        <v>80</v>
      </c>
      <c r="AR219" s="31">
        <v>6</v>
      </c>
      <c r="AS219" s="31">
        <v>80</v>
      </c>
      <c r="AT219" s="31">
        <f t="shared" si="87"/>
        <v>6</v>
      </c>
      <c r="AU219" s="31" t="str">
        <f t="shared" si="79"/>
        <v>80_6</v>
      </c>
      <c r="AV219" s="31">
        <v>54.28</v>
      </c>
      <c r="AW219" s="336"/>
      <c r="AX219" s="31">
        <v>80</v>
      </c>
      <c r="AY219" s="31">
        <v>6</v>
      </c>
      <c r="AZ219" s="31">
        <v>80</v>
      </c>
      <c r="BA219" s="31">
        <f t="shared" si="88"/>
        <v>6</v>
      </c>
      <c r="BB219" s="31" t="str">
        <f t="shared" si="80"/>
        <v>80_6</v>
      </c>
      <c r="BC219" s="31">
        <v>55.64</v>
      </c>
      <c r="BD219" s="31"/>
      <c r="BE219" s="31">
        <v>80</v>
      </c>
      <c r="BF219" s="31">
        <v>6</v>
      </c>
      <c r="BG219" s="31">
        <v>80</v>
      </c>
      <c r="BH219" s="31">
        <f t="shared" si="89"/>
        <v>6</v>
      </c>
      <c r="BI219" s="31" t="str">
        <f t="shared" si="90"/>
        <v>80_6</v>
      </c>
      <c r="BJ219" s="31">
        <v>57.86</v>
      </c>
      <c r="BK219" s="31"/>
      <c r="BL219" s="31">
        <v>80</v>
      </c>
      <c r="BM219" s="31">
        <v>6</v>
      </c>
      <c r="BN219" s="31">
        <v>80</v>
      </c>
      <c r="BO219" s="31">
        <v>6</v>
      </c>
      <c r="BP219" s="31" t="s">
        <v>607</v>
      </c>
      <c r="BQ219" s="31">
        <v>59.89</v>
      </c>
      <c r="BR219" s="31"/>
      <c r="BS219" s="31">
        <v>80</v>
      </c>
      <c r="BT219" s="31">
        <v>6</v>
      </c>
      <c r="BU219" s="31">
        <v>80</v>
      </c>
      <c r="BV219" s="31">
        <f t="shared" si="91"/>
        <v>6</v>
      </c>
      <c r="BW219" s="31" t="str">
        <f t="shared" si="81"/>
        <v>80_6</v>
      </c>
      <c r="BX219" s="33">
        <f t="shared" si="92"/>
        <v>55.64</v>
      </c>
      <c r="BY219" s="33">
        <f t="shared" si="93"/>
        <v>57.86</v>
      </c>
      <c r="BZ219" s="33">
        <f t="shared" si="94"/>
        <v>59.89</v>
      </c>
      <c r="CA219" s="322">
        <f t="shared" si="95"/>
        <v>56.75</v>
      </c>
      <c r="CB219" s="4"/>
      <c r="CC219" s="4"/>
      <c r="CD219" s="4"/>
      <c r="CE219" s="4"/>
      <c r="CF219" s="5"/>
    </row>
    <row r="220" spans="1:84" ht="10.5" x14ac:dyDescent="0.15">
      <c r="A220" s="31">
        <v>80</v>
      </c>
      <c r="B220" s="31">
        <v>7</v>
      </c>
      <c r="C220" s="31">
        <v>83</v>
      </c>
      <c r="D220" s="31">
        <f t="shared" si="82"/>
        <v>7</v>
      </c>
      <c r="E220" s="31" t="str">
        <f t="shared" si="83"/>
        <v>80_7</v>
      </c>
      <c r="F220" s="36">
        <v>46.84</v>
      </c>
      <c r="G220" s="31"/>
      <c r="H220" s="31">
        <v>80</v>
      </c>
      <c r="I220" s="31">
        <v>8</v>
      </c>
      <c r="J220" s="31">
        <v>86</v>
      </c>
      <c r="K220" s="31">
        <f t="shared" si="74"/>
        <v>8</v>
      </c>
      <c r="L220" s="31" t="str">
        <f t="shared" si="75"/>
        <v>80_8</v>
      </c>
      <c r="M220" s="36">
        <v>50.59</v>
      </c>
      <c r="N220" s="4"/>
      <c r="O220" s="31">
        <v>80</v>
      </c>
      <c r="P220" s="31">
        <v>7</v>
      </c>
      <c r="Q220" s="31">
        <v>83</v>
      </c>
      <c r="R220" s="31">
        <f t="shared" si="72"/>
        <v>7</v>
      </c>
      <c r="S220" s="31" t="str">
        <f t="shared" si="73"/>
        <v>80_7</v>
      </c>
      <c r="T220" s="36">
        <v>49.93</v>
      </c>
      <c r="U220" s="4"/>
      <c r="V220" s="31">
        <v>80</v>
      </c>
      <c r="W220" s="31">
        <v>7</v>
      </c>
      <c r="X220" s="31">
        <v>83</v>
      </c>
      <c r="Y220" s="31">
        <f t="shared" si="84"/>
        <v>7</v>
      </c>
      <c r="Z220" s="31" t="str">
        <f t="shared" si="76"/>
        <v>80_7</v>
      </c>
      <c r="AA220" s="36">
        <v>50.93</v>
      </c>
      <c r="AB220" s="374"/>
      <c r="AC220" s="31">
        <v>80</v>
      </c>
      <c r="AD220" s="31">
        <v>7</v>
      </c>
      <c r="AE220" s="31">
        <v>83</v>
      </c>
      <c r="AF220" s="31">
        <f t="shared" si="85"/>
        <v>7</v>
      </c>
      <c r="AG220" s="31" t="str">
        <f t="shared" si="77"/>
        <v>80_7</v>
      </c>
      <c r="AH220" s="31">
        <v>52.46</v>
      </c>
      <c r="AI220" s="374"/>
      <c r="AJ220" s="31">
        <v>80</v>
      </c>
      <c r="AK220" s="31">
        <v>7</v>
      </c>
      <c r="AL220" s="31">
        <v>83</v>
      </c>
      <c r="AM220" s="31">
        <f t="shared" si="86"/>
        <v>7</v>
      </c>
      <c r="AN220" s="31" t="str">
        <f t="shared" si="78"/>
        <v>80_7</v>
      </c>
      <c r="AO220" s="31">
        <v>55.08</v>
      </c>
      <c r="AP220" s="373"/>
      <c r="AQ220" s="31">
        <v>80</v>
      </c>
      <c r="AR220" s="31">
        <v>7</v>
      </c>
      <c r="AS220" s="31">
        <v>83</v>
      </c>
      <c r="AT220" s="31">
        <f t="shared" si="87"/>
        <v>7</v>
      </c>
      <c r="AU220" s="31" t="str">
        <f t="shared" si="79"/>
        <v>80_7</v>
      </c>
      <c r="AV220" s="31">
        <v>56.46</v>
      </c>
      <c r="AW220" s="336"/>
      <c r="AX220" s="31">
        <v>80</v>
      </c>
      <c r="AY220" s="31">
        <v>7</v>
      </c>
      <c r="AZ220" s="31">
        <v>83</v>
      </c>
      <c r="BA220" s="31">
        <f t="shared" si="88"/>
        <v>7</v>
      </c>
      <c r="BB220" s="31" t="str">
        <f t="shared" si="80"/>
        <v>80_7</v>
      </c>
      <c r="BC220" s="31">
        <v>57.87</v>
      </c>
      <c r="BD220" s="31"/>
      <c r="BE220" s="31">
        <v>80</v>
      </c>
      <c r="BF220" s="31">
        <v>7</v>
      </c>
      <c r="BG220" s="31">
        <v>83</v>
      </c>
      <c r="BH220" s="31">
        <f t="shared" si="89"/>
        <v>7</v>
      </c>
      <c r="BI220" s="31" t="str">
        <f t="shared" si="90"/>
        <v>80_7</v>
      </c>
      <c r="BJ220" s="31">
        <v>60.19</v>
      </c>
      <c r="BK220" s="31"/>
      <c r="BL220" s="31">
        <v>80</v>
      </c>
      <c r="BM220" s="31">
        <v>7</v>
      </c>
      <c r="BN220" s="31">
        <v>83</v>
      </c>
      <c r="BO220" s="31">
        <v>7</v>
      </c>
      <c r="BP220" s="31" t="s">
        <v>608</v>
      </c>
      <c r="BQ220" s="31">
        <v>62.29</v>
      </c>
      <c r="BR220" s="31"/>
      <c r="BS220" s="31">
        <v>80</v>
      </c>
      <c r="BT220" s="31">
        <v>7</v>
      </c>
      <c r="BU220" s="31">
        <v>83</v>
      </c>
      <c r="BV220" s="31">
        <f t="shared" si="91"/>
        <v>7</v>
      </c>
      <c r="BW220" s="31" t="str">
        <f t="shared" si="81"/>
        <v>80_7</v>
      </c>
      <c r="BX220" s="33">
        <f t="shared" si="92"/>
        <v>57.87</v>
      </c>
      <c r="BY220" s="33">
        <f t="shared" si="93"/>
        <v>60.19</v>
      </c>
      <c r="BZ220" s="33">
        <f t="shared" si="94"/>
        <v>62.29</v>
      </c>
      <c r="CA220" s="322">
        <f t="shared" si="95"/>
        <v>59.03</v>
      </c>
      <c r="CB220" s="4"/>
      <c r="CC220" s="4"/>
      <c r="CD220" s="4"/>
      <c r="CE220" s="4"/>
      <c r="CF220" s="5"/>
    </row>
    <row r="221" spans="1:84" ht="10.5" x14ac:dyDescent="0.15">
      <c r="A221" s="31">
        <v>80</v>
      </c>
      <c r="B221" s="31">
        <v>8</v>
      </c>
      <c r="C221" s="31">
        <v>86</v>
      </c>
      <c r="D221" s="31">
        <f t="shared" si="82"/>
        <v>8</v>
      </c>
      <c r="E221" s="31" t="str">
        <f t="shared" si="83"/>
        <v>80_8</v>
      </c>
      <c r="F221" s="36">
        <v>48.88</v>
      </c>
      <c r="G221" s="31"/>
      <c r="H221" s="31">
        <v>80</v>
      </c>
      <c r="I221" s="31">
        <v>9</v>
      </c>
      <c r="J221" s="31">
        <v>88</v>
      </c>
      <c r="K221" s="31">
        <f t="shared" si="74"/>
        <v>9</v>
      </c>
      <c r="L221" s="31" t="str">
        <f t="shared" si="75"/>
        <v>80_9</v>
      </c>
      <c r="M221" s="36">
        <v>52.05</v>
      </c>
      <c r="N221" s="4"/>
      <c r="O221" s="31">
        <v>80</v>
      </c>
      <c r="P221" s="31">
        <v>8</v>
      </c>
      <c r="Q221" s="31">
        <v>86</v>
      </c>
      <c r="R221" s="31">
        <f t="shared" si="72"/>
        <v>8</v>
      </c>
      <c r="S221" s="31" t="str">
        <f t="shared" si="73"/>
        <v>80_8</v>
      </c>
      <c r="T221" s="36">
        <v>52.11</v>
      </c>
      <c r="U221" s="4"/>
      <c r="V221" s="31">
        <v>80</v>
      </c>
      <c r="W221" s="31">
        <v>8</v>
      </c>
      <c r="X221" s="31">
        <v>86</v>
      </c>
      <c r="Y221" s="31">
        <f t="shared" si="84"/>
        <v>8</v>
      </c>
      <c r="Z221" s="31" t="str">
        <f t="shared" si="76"/>
        <v>80_8</v>
      </c>
      <c r="AA221" s="36">
        <v>53.15</v>
      </c>
      <c r="AB221" s="374"/>
      <c r="AC221" s="31">
        <v>80</v>
      </c>
      <c r="AD221" s="31">
        <v>8</v>
      </c>
      <c r="AE221" s="31">
        <v>86</v>
      </c>
      <c r="AF221" s="31">
        <f t="shared" si="85"/>
        <v>8</v>
      </c>
      <c r="AG221" s="31" t="str">
        <f t="shared" si="77"/>
        <v>80_8</v>
      </c>
      <c r="AH221" s="31">
        <v>54.74</v>
      </c>
      <c r="AI221" s="374"/>
      <c r="AJ221" s="31">
        <v>80</v>
      </c>
      <c r="AK221" s="31">
        <v>8</v>
      </c>
      <c r="AL221" s="31">
        <v>86</v>
      </c>
      <c r="AM221" s="31">
        <f t="shared" si="86"/>
        <v>8</v>
      </c>
      <c r="AN221" s="31" t="str">
        <f t="shared" si="78"/>
        <v>80_8</v>
      </c>
      <c r="AO221" s="31">
        <v>57.48</v>
      </c>
      <c r="AP221" s="373"/>
      <c r="AQ221" s="31">
        <v>80</v>
      </c>
      <c r="AR221" s="31">
        <v>8</v>
      </c>
      <c r="AS221" s="31">
        <v>86</v>
      </c>
      <c r="AT221" s="31">
        <f t="shared" si="87"/>
        <v>8</v>
      </c>
      <c r="AU221" s="31" t="str">
        <f t="shared" si="79"/>
        <v>80_8</v>
      </c>
      <c r="AV221" s="31">
        <v>58.92</v>
      </c>
      <c r="AW221" s="336"/>
      <c r="AX221" s="31">
        <v>80</v>
      </c>
      <c r="AY221" s="31">
        <v>8</v>
      </c>
      <c r="AZ221" s="31">
        <v>86</v>
      </c>
      <c r="BA221" s="31">
        <f t="shared" si="88"/>
        <v>8</v>
      </c>
      <c r="BB221" s="31" t="str">
        <f t="shared" si="80"/>
        <v>80_8</v>
      </c>
      <c r="BC221" s="31">
        <v>60.39</v>
      </c>
      <c r="BD221" s="31"/>
      <c r="BE221" s="31">
        <v>80</v>
      </c>
      <c r="BF221" s="31">
        <v>8</v>
      </c>
      <c r="BG221" s="31">
        <v>86</v>
      </c>
      <c r="BH221" s="31">
        <f t="shared" si="89"/>
        <v>8</v>
      </c>
      <c r="BI221" s="31" t="str">
        <f t="shared" si="90"/>
        <v>80_8</v>
      </c>
      <c r="BJ221" s="31">
        <v>62.81</v>
      </c>
      <c r="BK221" s="31"/>
      <c r="BL221" s="31">
        <v>80</v>
      </c>
      <c r="BM221" s="31">
        <v>8</v>
      </c>
      <c r="BN221" s="31">
        <v>86</v>
      </c>
      <c r="BO221" s="31">
        <v>8</v>
      </c>
      <c r="BP221" s="31" t="s">
        <v>609</v>
      </c>
      <c r="BQ221" s="31">
        <v>65.010000000000005</v>
      </c>
      <c r="BR221" s="31"/>
      <c r="BS221" s="31">
        <v>80</v>
      </c>
      <c r="BT221" s="31">
        <v>8</v>
      </c>
      <c r="BU221" s="31">
        <v>86</v>
      </c>
      <c r="BV221" s="31">
        <f t="shared" si="91"/>
        <v>8</v>
      </c>
      <c r="BW221" s="31" t="str">
        <f t="shared" si="81"/>
        <v>80_8</v>
      </c>
      <c r="BX221" s="33">
        <f t="shared" si="92"/>
        <v>60.39</v>
      </c>
      <c r="BY221" s="33">
        <f t="shared" si="93"/>
        <v>62.81</v>
      </c>
      <c r="BZ221" s="33">
        <f t="shared" si="94"/>
        <v>65.010000000000005</v>
      </c>
      <c r="CA221" s="322">
        <f t="shared" si="95"/>
        <v>61.6</v>
      </c>
      <c r="CB221" s="4"/>
      <c r="CC221" s="4"/>
      <c r="CD221" s="4"/>
      <c r="CE221" s="4"/>
      <c r="CF221" s="5"/>
    </row>
    <row r="222" spans="1:84" ht="10.5" x14ac:dyDescent="0.15">
      <c r="A222" s="31">
        <v>80</v>
      </c>
      <c r="B222" s="31">
        <v>9</v>
      </c>
      <c r="C222" s="31">
        <v>88</v>
      </c>
      <c r="D222" s="31">
        <f t="shared" si="82"/>
        <v>9</v>
      </c>
      <c r="E222" s="31" t="str">
        <f t="shared" si="83"/>
        <v>80_9</v>
      </c>
      <c r="F222" s="36">
        <v>50.29</v>
      </c>
      <c r="G222" s="31"/>
      <c r="H222" s="31">
        <v>80</v>
      </c>
      <c r="I222" s="31">
        <v>10</v>
      </c>
      <c r="J222" s="31">
        <v>90</v>
      </c>
      <c r="K222" s="31">
        <f t="shared" si="74"/>
        <v>10</v>
      </c>
      <c r="L222" s="31" t="str">
        <f t="shared" si="75"/>
        <v>80_10</v>
      </c>
      <c r="M222" s="36">
        <v>53.5</v>
      </c>
      <c r="N222" s="4"/>
      <c r="O222" s="31">
        <v>80</v>
      </c>
      <c r="P222" s="31">
        <v>9</v>
      </c>
      <c r="Q222" s="31">
        <v>88</v>
      </c>
      <c r="R222" s="31">
        <f t="shared" si="72"/>
        <v>9</v>
      </c>
      <c r="S222" s="31" t="str">
        <f t="shared" si="73"/>
        <v>80_9</v>
      </c>
      <c r="T222" s="36">
        <v>53.61</v>
      </c>
      <c r="U222" s="4"/>
      <c r="V222" s="31">
        <v>80</v>
      </c>
      <c r="W222" s="31">
        <v>9</v>
      </c>
      <c r="X222" s="31">
        <v>88</v>
      </c>
      <c r="Y222" s="31">
        <f t="shared" si="84"/>
        <v>9</v>
      </c>
      <c r="Z222" s="31" t="str">
        <f t="shared" si="76"/>
        <v>80_9</v>
      </c>
      <c r="AA222" s="36">
        <v>54.69</v>
      </c>
      <c r="AB222" s="374"/>
      <c r="AC222" s="31">
        <v>80</v>
      </c>
      <c r="AD222" s="31">
        <v>9</v>
      </c>
      <c r="AE222" s="31">
        <v>88</v>
      </c>
      <c r="AF222" s="31">
        <f t="shared" si="85"/>
        <v>9</v>
      </c>
      <c r="AG222" s="31" t="str">
        <f t="shared" si="77"/>
        <v>80_9</v>
      </c>
      <c r="AH222" s="31">
        <v>56.33</v>
      </c>
      <c r="AI222" s="374"/>
      <c r="AJ222" s="31">
        <v>80</v>
      </c>
      <c r="AK222" s="31">
        <v>9</v>
      </c>
      <c r="AL222" s="31">
        <v>88</v>
      </c>
      <c r="AM222" s="31">
        <f t="shared" si="86"/>
        <v>9</v>
      </c>
      <c r="AN222" s="31" t="str">
        <f t="shared" si="78"/>
        <v>80_9</v>
      </c>
      <c r="AO222" s="31">
        <v>59.15</v>
      </c>
      <c r="AP222" s="373"/>
      <c r="AQ222" s="31">
        <v>80</v>
      </c>
      <c r="AR222" s="31">
        <v>9</v>
      </c>
      <c r="AS222" s="31">
        <v>88</v>
      </c>
      <c r="AT222" s="31">
        <f t="shared" si="87"/>
        <v>9</v>
      </c>
      <c r="AU222" s="31" t="str">
        <f t="shared" si="79"/>
        <v>80_9</v>
      </c>
      <c r="AV222" s="31">
        <v>60.62</v>
      </c>
      <c r="AW222" s="336"/>
      <c r="AX222" s="31">
        <v>80</v>
      </c>
      <c r="AY222" s="31">
        <v>9</v>
      </c>
      <c r="AZ222" s="31">
        <v>88</v>
      </c>
      <c r="BA222" s="31">
        <f t="shared" si="88"/>
        <v>9</v>
      </c>
      <c r="BB222" s="31" t="str">
        <f t="shared" si="80"/>
        <v>80_9</v>
      </c>
      <c r="BC222" s="31">
        <v>62.14</v>
      </c>
      <c r="BD222" s="31"/>
      <c r="BE222" s="31">
        <v>80</v>
      </c>
      <c r="BF222" s="31">
        <v>9</v>
      </c>
      <c r="BG222" s="31">
        <v>88</v>
      </c>
      <c r="BH222" s="31">
        <f t="shared" si="89"/>
        <v>9</v>
      </c>
      <c r="BI222" s="31" t="str">
        <f t="shared" si="90"/>
        <v>80_9</v>
      </c>
      <c r="BJ222" s="31">
        <v>64.62</v>
      </c>
      <c r="BK222" s="31"/>
      <c r="BL222" s="31">
        <v>80</v>
      </c>
      <c r="BM222" s="31">
        <v>9</v>
      </c>
      <c r="BN222" s="31">
        <v>88</v>
      </c>
      <c r="BO222" s="31">
        <v>9</v>
      </c>
      <c r="BP222" s="31" t="s">
        <v>610</v>
      </c>
      <c r="BQ222" s="31">
        <v>66.89</v>
      </c>
      <c r="BR222" s="31"/>
      <c r="BS222" s="31">
        <v>80</v>
      </c>
      <c r="BT222" s="31">
        <v>9</v>
      </c>
      <c r="BU222" s="31">
        <v>88</v>
      </c>
      <c r="BV222" s="31">
        <f t="shared" si="91"/>
        <v>9</v>
      </c>
      <c r="BW222" s="31" t="str">
        <f t="shared" si="81"/>
        <v>80_9</v>
      </c>
      <c r="BX222" s="33">
        <f t="shared" si="92"/>
        <v>62.14</v>
      </c>
      <c r="BY222" s="33">
        <f t="shared" si="93"/>
        <v>64.62</v>
      </c>
      <c r="BZ222" s="33">
        <f t="shared" si="94"/>
        <v>66.89</v>
      </c>
      <c r="CA222" s="322">
        <f t="shared" si="95"/>
        <v>63.38</v>
      </c>
      <c r="CB222" s="4"/>
      <c r="CC222" s="4"/>
      <c r="CD222" s="4"/>
      <c r="CE222" s="4"/>
      <c r="CF222" s="5"/>
    </row>
    <row r="223" spans="1:84" ht="10.5" x14ac:dyDescent="0.15">
      <c r="A223" s="31">
        <v>80</v>
      </c>
      <c r="B223" s="31">
        <v>10</v>
      </c>
      <c r="C223" s="31">
        <v>90</v>
      </c>
      <c r="D223" s="31">
        <f t="shared" si="82"/>
        <v>10</v>
      </c>
      <c r="E223" s="31" t="str">
        <f t="shared" si="83"/>
        <v>80_10</v>
      </c>
      <c r="F223" s="36">
        <v>51.69</v>
      </c>
      <c r="G223" s="31"/>
      <c r="H223" s="31">
        <v>80</v>
      </c>
      <c r="I223" s="31">
        <v>11</v>
      </c>
      <c r="J223" s="31">
        <v>92</v>
      </c>
      <c r="K223" s="31">
        <f t="shared" si="74"/>
        <v>11</v>
      </c>
      <c r="L223" s="31" t="str">
        <f t="shared" si="75"/>
        <v>80_11</v>
      </c>
      <c r="M223" s="36">
        <v>54.97</v>
      </c>
      <c r="N223" s="4"/>
      <c r="O223" s="31">
        <v>80</v>
      </c>
      <c r="P223" s="31">
        <v>10</v>
      </c>
      <c r="Q223" s="31">
        <v>90</v>
      </c>
      <c r="R223" s="31">
        <f t="shared" si="72"/>
        <v>10</v>
      </c>
      <c r="S223" s="31" t="str">
        <f t="shared" si="73"/>
        <v>80_10</v>
      </c>
      <c r="T223" s="36">
        <v>55.11</v>
      </c>
      <c r="U223" s="4"/>
      <c r="V223" s="31">
        <v>80</v>
      </c>
      <c r="W223" s="31">
        <v>10</v>
      </c>
      <c r="X223" s="31">
        <v>90</v>
      </c>
      <c r="Y223" s="31">
        <f t="shared" si="84"/>
        <v>10</v>
      </c>
      <c r="Z223" s="31" t="str">
        <f t="shared" si="76"/>
        <v>80_10</v>
      </c>
      <c r="AA223" s="36">
        <v>56.21</v>
      </c>
      <c r="AB223" s="374"/>
      <c r="AC223" s="31">
        <v>80</v>
      </c>
      <c r="AD223" s="31">
        <v>10</v>
      </c>
      <c r="AE223" s="31">
        <v>90</v>
      </c>
      <c r="AF223" s="31">
        <f t="shared" si="85"/>
        <v>10</v>
      </c>
      <c r="AG223" s="31" t="str">
        <f t="shared" si="77"/>
        <v>80_10</v>
      </c>
      <c r="AH223" s="31">
        <v>57.89</v>
      </c>
      <c r="AI223" s="374"/>
      <c r="AJ223" s="31">
        <v>80</v>
      </c>
      <c r="AK223" s="31">
        <v>10</v>
      </c>
      <c r="AL223" s="31">
        <v>90</v>
      </c>
      <c r="AM223" s="31">
        <f t="shared" si="86"/>
        <v>10</v>
      </c>
      <c r="AN223" s="31" t="str">
        <f t="shared" si="78"/>
        <v>80_10</v>
      </c>
      <c r="AO223" s="31">
        <v>60.79</v>
      </c>
      <c r="AP223" s="373"/>
      <c r="AQ223" s="31">
        <v>80</v>
      </c>
      <c r="AR223" s="31">
        <v>10</v>
      </c>
      <c r="AS223" s="31">
        <v>90</v>
      </c>
      <c r="AT223" s="31">
        <f t="shared" si="87"/>
        <v>10</v>
      </c>
      <c r="AU223" s="31" t="str">
        <f t="shared" si="79"/>
        <v>80_10</v>
      </c>
      <c r="AV223" s="31">
        <v>62.31</v>
      </c>
      <c r="AW223" s="336"/>
      <c r="AX223" s="31">
        <v>80</v>
      </c>
      <c r="AY223" s="31">
        <v>10</v>
      </c>
      <c r="AZ223" s="31">
        <v>90</v>
      </c>
      <c r="BA223" s="31">
        <f t="shared" si="88"/>
        <v>10</v>
      </c>
      <c r="BB223" s="31" t="str">
        <f t="shared" si="80"/>
        <v>80_10</v>
      </c>
      <c r="BC223" s="31">
        <v>63.87</v>
      </c>
      <c r="BD223" s="31"/>
      <c r="BE223" s="31">
        <v>80</v>
      </c>
      <c r="BF223" s="31">
        <v>10</v>
      </c>
      <c r="BG223" s="31">
        <v>90</v>
      </c>
      <c r="BH223" s="31">
        <f t="shared" si="89"/>
        <v>10</v>
      </c>
      <c r="BI223" s="31" t="str">
        <f t="shared" si="90"/>
        <v>80_10</v>
      </c>
      <c r="BJ223" s="31">
        <v>66.42</v>
      </c>
      <c r="BK223" s="31"/>
      <c r="BL223" s="31">
        <v>80</v>
      </c>
      <c r="BM223" s="31">
        <v>10</v>
      </c>
      <c r="BN223" s="31">
        <v>90</v>
      </c>
      <c r="BO223" s="31">
        <v>10</v>
      </c>
      <c r="BP223" s="31" t="s">
        <v>611</v>
      </c>
      <c r="BQ223" s="31">
        <v>68.75</v>
      </c>
      <c r="BR223" s="31"/>
      <c r="BS223" s="31">
        <v>80</v>
      </c>
      <c r="BT223" s="31">
        <v>10</v>
      </c>
      <c r="BU223" s="31">
        <v>90</v>
      </c>
      <c r="BV223" s="31">
        <f t="shared" si="91"/>
        <v>10</v>
      </c>
      <c r="BW223" s="31" t="str">
        <f t="shared" si="81"/>
        <v>80_10</v>
      </c>
      <c r="BX223" s="33">
        <f t="shared" si="92"/>
        <v>63.87</v>
      </c>
      <c r="BY223" s="33">
        <f t="shared" si="93"/>
        <v>66.42</v>
      </c>
      <c r="BZ223" s="33">
        <f t="shared" si="94"/>
        <v>68.75</v>
      </c>
      <c r="CA223" s="322">
        <f t="shared" si="95"/>
        <v>65.144999999999996</v>
      </c>
      <c r="CB223" s="4"/>
      <c r="CC223" s="4"/>
      <c r="CD223" s="4"/>
      <c r="CE223" s="4"/>
      <c r="CF223" s="5"/>
    </row>
    <row r="224" spans="1:84" ht="10.5" x14ac:dyDescent="0.15">
      <c r="A224" s="31">
        <v>80</v>
      </c>
      <c r="B224" s="31">
        <v>11</v>
      </c>
      <c r="C224" s="31">
        <v>92</v>
      </c>
      <c r="D224" s="31">
        <f t="shared" si="82"/>
        <v>11</v>
      </c>
      <c r="E224" s="31" t="str">
        <f t="shared" si="83"/>
        <v>80_11</v>
      </c>
      <c r="F224" s="36">
        <v>53.11</v>
      </c>
      <c r="G224" s="31"/>
      <c r="H224" s="31">
        <v>80</v>
      </c>
      <c r="I224" s="31">
        <v>12</v>
      </c>
      <c r="J224" s="31">
        <v>94</v>
      </c>
      <c r="K224" s="31">
        <f t="shared" si="74"/>
        <v>12</v>
      </c>
      <c r="L224" s="31" t="str">
        <f t="shared" si="75"/>
        <v>80_12</v>
      </c>
      <c r="M224" s="36">
        <v>56.45</v>
      </c>
      <c r="N224" s="4"/>
      <c r="O224" s="31">
        <v>80</v>
      </c>
      <c r="P224" s="31">
        <v>11</v>
      </c>
      <c r="Q224" s="31">
        <v>92</v>
      </c>
      <c r="R224" s="31">
        <f t="shared" si="72"/>
        <v>11</v>
      </c>
      <c r="S224" s="31" t="str">
        <f t="shared" si="73"/>
        <v>80_11</v>
      </c>
      <c r="T224" s="36">
        <v>56.61</v>
      </c>
      <c r="U224" s="4"/>
      <c r="V224" s="31">
        <v>80</v>
      </c>
      <c r="W224" s="31">
        <v>11</v>
      </c>
      <c r="X224" s="31">
        <v>92</v>
      </c>
      <c r="Y224" s="31">
        <f t="shared" si="84"/>
        <v>11</v>
      </c>
      <c r="Z224" s="31" t="str">
        <f t="shared" si="76"/>
        <v>80_11</v>
      </c>
      <c r="AA224" s="36">
        <v>57.75</v>
      </c>
      <c r="AB224" s="374"/>
      <c r="AC224" s="31">
        <v>80</v>
      </c>
      <c r="AD224" s="31">
        <v>11</v>
      </c>
      <c r="AE224" s="31">
        <v>92</v>
      </c>
      <c r="AF224" s="31">
        <f t="shared" si="85"/>
        <v>11</v>
      </c>
      <c r="AG224" s="31" t="str">
        <f t="shared" si="77"/>
        <v>80_11</v>
      </c>
      <c r="AH224" s="31">
        <v>59.48</v>
      </c>
      <c r="AI224" s="374"/>
      <c r="AJ224" s="31">
        <v>80</v>
      </c>
      <c r="AK224" s="31">
        <v>11</v>
      </c>
      <c r="AL224" s="31">
        <v>92</v>
      </c>
      <c r="AM224" s="31">
        <f t="shared" si="86"/>
        <v>11</v>
      </c>
      <c r="AN224" s="31" t="str">
        <f t="shared" si="78"/>
        <v>80_11</v>
      </c>
      <c r="AO224" s="31">
        <v>62.45</v>
      </c>
      <c r="AP224" s="373"/>
      <c r="AQ224" s="31">
        <v>80</v>
      </c>
      <c r="AR224" s="31">
        <v>11</v>
      </c>
      <c r="AS224" s="31">
        <v>92</v>
      </c>
      <c r="AT224" s="31">
        <f t="shared" si="87"/>
        <v>11</v>
      </c>
      <c r="AU224" s="31" t="str">
        <f t="shared" si="79"/>
        <v>80_11</v>
      </c>
      <c r="AV224" s="31">
        <v>64.010000000000005</v>
      </c>
      <c r="AW224" s="336"/>
      <c r="AX224" s="31">
        <v>80</v>
      </c>
      <c r="AY224" s="31">
        <v>11</v>
      </c>
      <c r="AZ224" s="31">
        <v>92</v>
      </c>
      <c r="BA224" s="31">
        <f t="shared" si="88"/>
        <v>11</v>
      </c>
      <c r="BB224" s="31" t="str">
        <f t="shared" si="80"/>
        <v>80_11</v>
      </c>
      <c r="BC224" s="31">
        <v>65.61</v>
      </c>
      <c r="BD224" s="31"/>
      <c r="BE224" s="31">
        <v>80</v>
      </c>
      <c r="BF224" s="31">
        <v>11</v>
      </c>
      <c r="BG224" s="31">
        <v>92</v>
      </c>
      <c r="BH224" s="31">
        <f t="shared" si="89"/>
        <v>11</v>
      </c>
      <c r="BI224" s="31" t="str">
        <f t="shared" si="90"/>
        <v>80_11</v>
      </c>
      <c r="BJ224" s="31">
        <v>68.239999999999995</v>
      </c>
      <c r="BK224" s="31"/>
      <c r="BL224" s="31">
        <v>80</v>
      </c>
      <c r="BM224" s="31">
        <v>11</v>
      </c>
      <c r="BN224" s="31">
        <v>92</v>
      </c>
      <c r="BO224" s="31">
        <v>11</v>
      </c>
      <c r="BP224" s="31" t="s">
        <v>612</v>
      </c>
      <c r="BQ224" s="31">
        <v>70.63</v>
      </c>
      <c r="BR224" s="31"/>
      <c r="BS224" s="31">
        <v>80</v>
      </c>
      <c r="BT224" s="31">
        <v>11</v>
      </c>
      <c r="BU224" s="31">
        <v>92</v>
      </c>
      <c r="BV224" s="31">
        <f t="shared" si="91"/>
        <v>11</v>
      </c>
      <c r="BW224" s="31" t="str">
        <f t="shared" si="81"/>
        <v>80_11</v>
      </c>
      <c r="BX224" s="33">
        <f t="shared" si="92"/>
        <v>65.61</v>
      </c>
      <c r="BY224" s="33">
        <f t="shared" si="93"/>
        <v>68.239999999999995</v>
      </c>
      <c r="BZ224" s="33">
        <f t="shared" si="94"/>
        <v>70.63</v>
      </c>
      <c r="CA224" s="322">
        <f t="shared" si="95"/>
        <v>66.924999999999997</v>
      </c>
      <c r="CB224" s="4"/>
      <c r="CC224" s="4"/>
      <c r="CD224" s="4"/>
      <c r="CE224" s="4"/>
      <c r="CF224" s="5"/>
    </row>
    <row r="225" spans="1:84" ht="10.5" x14ac:dyDescent="0.15">
      <c r="A225" s="31">
        <v>80</v>
      </c>
      <c r="B225" s="31">
        <v>12</v>
      </c>
      <c r="C225" s="31">
        <v>94</v>
      </c>
      <c r="D225" s="31">
        <f t="shared" si="82"/>
        <v>12</v>
      </c>
      <c r="E225" s="31" t="str">
        <f t="shared" si="83"/>
        <v>80_12</v>
      </c>
      <c r="F225" s="36">
        <v>54.54</v>
      </c>
      <c r="G225" s="31"/>
      <c r="H225" s="31">
        <v>80</v>
      </c>
      <c r="I225" s="31">
        <v>13</v>
      </c>
      <c r="J225" s="31">
        <v>95</v>
      </c>
      <c r="K225" s="31">
        <f t="shared" si="74"/>
        <v>13</v>
      </c>
      <c r="L225" s="31" t="str">
        <f t="shared" si="75"/>
        <v>80_13</v>
      </c>
      <c r="M225" s="36">
        <v>57.18</v>
      </c>
      <c r="N225" s="4"/>
      <c r="O225" s="31">
        <v>80</v>
      </c>
      <c r="P225" s="31">
        <v>12</v>
      </c>
      <c r="Q225" s="31">
        <v>94</v>
      </c>
      <c r="R225" s="31">
        <f t="shared" si="72"/>
        <v>12</v>
      </c>
      <c r="S225" s="31" t="str">
        <f t="shared" si="73"/>
        <v>80_12</v>
      </c>
      <c r="T225" s="36">
        <v>58.14</v>
      </c>
      <c r="U225" s="4"/>
      <c r="V225" s="31">
        <v>80</v>
      </c>
      <c r="W225" s="31">
        <v>12</v>
      </c>
      <c r="X225" s="31">
        <v>94</v>
      </c>
      <c r="Y225" s="31">
        <f t="shared" si="84"/>
        <v>12</v>
      </c>
      <c r="Z225" s="31" t="str">
        <f t="shared" si="76"/>
        <v>80_12</v>
      </c>
      <c r="AA225" s="36">
        <v>59.3</v>
      </c>
      <c r="AB225" s="374"/>
      <c r="AC225" s="31">
        <v>80</v>
      </c>
      <c r="AD225" s="31">
        <v>12</v>
      </c>
      <c r="AE225" s="31">
        <v>94</v>
      </c>
      <c r="AF225" s="31">
        <f t="shared" si="85"/>
        <v>12</v>
      </c>
      <c r="AG225" s="31" t="str">
        <f t="shared" si="77"/>
        <v>80_12</v>
      </c>
      <c r="AH225" s="31">
        <v>61.08</v>
      </c>
      <c r="AI225" s="374"/>
      <c r="AJ225" s="31">
        <v>80</v>
      </c>
      <c r="AK225" s="31">
        <v>12</v>
      </c>
      <c r="AL225" s="31">
        <v>94</v>
      </c>
      <c r="AM225" s="31">
        <f t="shared" si="86"/>
        <v>12</v>
      </c>
      <c r="AN225" s="31" t="str">
        <f t="shared" si="78"/>
        <v>80_12</v>
      </c>
      <c r="AO225" s="31">
        <v>64.14</v>
      </c>
      <c r="AP225" s="373"/>
      <c r="AQ225" s="31">
        <v>80</v>
      </c>
      <c r="AR225" s="31">
        <v>12</v>
      </c>
      <c r="AS225" s="31">
        <v>94</v>
      </c>
      <c r="AT225" s="31">
        <f t="shared" si="87"/>
        <v>12</v>
      </c>
      <c r="AU225" s="31" t="str">
        <f t="shared" si="79"/>
        <v>80_12</v>
      </c>
      <c r="AV225" s="31">
        <v>65.739999999999995</v>
      </c>
      <c r="AW225" s="336"/>
      <c r="AX225" s="31">
        <v>80</v>
      </c>
      <c r="AY225" s="31">
        <v>12</v>
      </c>
      <c r="AZ225" s="31">
        <v>94</v>
      </c>
      <c r="BA225" s="31">
        <f t="shared" si="88"/>
        <v>12</v>
      </c>
      <c r="BB225" s="31" t="str">
        <f t="shared" si="80"/>
        <v>80_12</v>
      </c>
      <c r="BC225" s="31">
        <v>67.38</v>
      </c>
      <c r="BD225" s="31"/>
      <c r="BE225" s="31">
        <v>80</v>
      </c>
      <c r="BF225" s="31">
        <v>12</v>
      </c>
      <c r="BG225" s="31">
        <v>94</v>
      </c>
      <c r="BH225" s="31">
        <f t="shared" si="89"/>
        <v>12</v>
      </c>
      <c r="BI225" s="31" t="str">
        <f t="shared" si="90"/>
        <v>80_12</v>
      </c>
      <c r="BJ225" s="31">
        <v>70.08</v>
      </c>
      <c r="BK225" s="31"/>
      <c r="BL225" s="31">
        <v>80</v>
      </c>
      <c r="BM225" s="31">
        <v>12</v>
      </c>
      <c r="BN225" s="31">
        <v>94</v>
      </c>
      <c r="BO225" s="31">
        <v>12</v>
      </c>
      <c r="BP225" s="31" t="s">
        <v>613</v>
      </c>
      <c r="BQ225" s="31">
        <v>72.53</v>
      </c>
      <c r="BR225" s="31"/>
      <c r="BS225" s="31">
        <v>80</v>
      </c>
      <c r="BT225" s="31">
        <v>12</v>
      </c>
      <c r="BU225" s="31">
        <v>94</v>
      </c>
      <c r="BV225" s="31">
        <f t="shared" si="91"/>
        <v>12</v>
      </c>
      <c r="BW225" s="31" t="str">
        <f t="shared" si="81"/>
        <v>80_12</v>
      </c>
      <c r="BX225" s="33">
        <f t="shared" si="92"/>
        <v>67.38</v>
      </c>
      <c r="BY225" s="33">
        <f t="shared" si="93"/>
        <v>70.08</v>
      </c>
      <c r="BZ225" s="33">
        <f t="shared" si="94"/>
        <v>72.53</v>
      </c>
      <c r="CA225" s="322">
        <f t="shared" si="95"/>
        <v>68.72999999999999</v>
      </c>
      <c r="CB225" s="4"/>
      <c r="CC225" s="4"/>
      <c r="CD225" s="4"/>
      <c r="CE225" s="4"/>
      <c r="CF225" s="5"/>
    </row>
    <row r="226" spans="1:84" ht="10.5" x14ac:dyDescent="0.15">
      <c r="A226" s="31">
        <v>80</v>
      </c>
      <c r="B226" s="31">
        <v>13</v>
      </c>
      <c r="C226" s="31">
        <v>95</v>
      </c>
      <c r="D226" s="31">
        <f t="shared" si="82"/>
        <v>13</v>
      </c>
      <c r="E226" s="31" t="str">
        <f t="shared" si="83"/>
        <v>80_13</v>
      </c>
      <c r="F226" s="36">
        <v>55.25</v>
      </c>
      <c r="G226" s="31"/>
      <c r="H226" s="31">
        <v>80</v>
      </c>
      <c r="I226" s="31">
        <v>14</v>
      </c>
      <c r="J226" s="31">
        <v>96</v>
      </c>
      <c r="K226" s="31">
        <f t="shared" si="74"/>
        <v>14</v>
      </c>
      <c r="L226" s="31" t="str">
        <f t="shared" si="75"/>
        <v>80_14</v>
      </c>
      <c r="M226" s="36">
        <v>57.92</v>
      </c>
      <c r="N226" s="4"/>
      <c r="O226" s="31">
        <v>80</v>
      </c>
      <c r="P226" s="31">
        <v>13</v>
      </c>
      <c r="Q226" s="31">
        <v>95</v>
      </c>
      <c r="R226" s="31">
        <f t="shared" si="72"/>
        <v>13</v>
      </c>
      <c r="S226" s="31" t="str">
        <f t="shared" si="73"/>
        <v>80_13</v>
      </c>
      <c r="T226" s="36">
        <v>58.89</v>
      </c>
      <c r="U226" s="4"/>
      <c r="V226" s="31">
        <v>80</v>
      </c>
      <c r="W226" s="31">
        <v>13</v>
      </c>
      <c r="X226" s="31">
        <v>95</v>
      </c>
      <c r="Y226" s="31">
        <f t="shared" si="84"/>
        <v>13</v>
      </c>
      <c r="Z226" s="31" t="str">
        <f t="shared" si="76"/>
        <v>80_13</v>
      </c>
      <c r="AA226" s="36">
        <v>60.07</v>
      </c>
      <c r="AB226" s="374"/>
      <c r="AC226" s="31">
        <v>80</v>
      </c>
      <c r="AD226" s="31">
        <v>13</v>
      </c>
      <c r="AE226" s="31">
        <v>95</v>
      </c>
      <c r="AF226" s="31">
        <f t="shared" si="85"/>
        <v>13</v>
      </c>
      <c r="AG226" s="31" t="str">
        <f t="shared" si="77"/>
        <v>80_13</v>
      </c>
      <c r="AH226" s="31">
        <v>61.88</v>
      </c>
      <c r="AI226" s="374"/>
      <c r="AJ226" s="31">
        <v>80</v>
      </c>
      <c r="AK226" s="31">
        <v>13</v>
      </c>
      <c r="AL226" s="31">
        <v>95</v>
      </c>
      <c r="AM226" s="31">
        <f t="shared" si="86"/>
        <v>13</v>
      </c>
      <c r="AN226" s="31" t="str">
        <f t="shared" si="78"/>
        <v>80_13</v>
      </c>
      <c r="AO226" s="31">
        <v>64.97</v>
      </c>
      <c r="AP226" s="373"/>
      <c r="AQ226" s="31">
        <v>80</v>
      </c>
      <c r="AR226" s="31">
        <v>13</v>
      </c>
      <c r="AS226" s="31">
        <v>95</v>
      </c>
      <c r="AT226" s="31">
        <f t="shared" si="87"/>
        <v>13</v>
      </c>
      <c r="AU226" s="31" t="str">
        <f t="shared" si="79"/>
        <v>80_13</v>
      </c>
      <c r="AV226" s="31">
        <v>66.59</v>
      </c>
      <c r="AW226" s="336"/>
      <c r="AX226" s="31">
        <v>80</v>
      </c>
      <c r="AY226" s="31">
        <v>13</v>
      </c>
      <c r="AZ226" s="31">
        <v>95</v>
      </c>
      <c r="BA226" s="31">
        <f t="shared" si="88"/>
        <v>13</v>
      </c>
      <c r="BB226" s="31" t="str">
        <f t="shared" si="80"/>
        <v>80_13</v>
      </c>
      <c r="BC226" s="31">
        <v>68.260000000000005</v>
      </c>
      <c r="BD226" s="31"/>
      <c r="BE226" s="31">
        <v>80</v>
      </c>
      <c r="BF226" s="31">
        <v>13</v>
      </c>
      <c r="BG226" s="31">
        <v>95</v>
      </c>
      <c r="BH226" s="31">
        <f t="shared" si="89"/>
        <v>13</v>
      </c>
      <c r="BI226" s="31" t="str">
        <f t="shared" si="90"/>
        <v>80_13</v>
      </c>
      <c r="BJ226" s="31">
        <v>70.989999999999995</v>
      </c>
      <c r="BK226" s="31"/>
      <c r="BL226" s="31">
        <v>80</v>
      </c>
      <c r="BM226" s="31">
        <v>13</v>
      </c>
      <c r="BN226" s="31">
        <v>95</v>
      </c>
      <c r="BO226" s="31">
        <v>13</v>
      </c>
      <c r="BP226" s="31" t="s">
        <v>614</v>
      </c>
      <c r="BQ226" s="31">
        <v>73.47</v>
      </c>
      <c r="BR226" s="31"/>
      <c r="BS226" s="31">
        <v>80</v>
      </c>
      <c r="BT226" s="31">
        <v>13</v>
      </c>
      <c r="BU226" s="31">
        <v>95</v>
      </c>
      <c r="BV226" s="31">
        <f t="shared" si="91"/>
        <v>13</v>
      </c>
      <c r="BW226" s="31" t="str">
        <f t="shared" si="81"/>
        <v>80_13</v>
      </c>
      <c r="BX226" s="33">
        <f t="shared" si="92"/>
        <v>68.260000000000005</v>
      </c>
      <c r="BY226" s="33">
        <f t="shared" si="93"/>
        <v>70.989999999999995</v>
      </c>
      <c r="BZ226" s="33">
        <f t="shared" si="94"/>
        <v>73.47</v>
      </c>
      <c r="CA226" s="322">
        <f t="shared" si="95"/>
        <v>69.625</v>
      </c>
      <c r="CB226" s="4"/>
      <c r="CC226" s="4"/>
      <c r="CD226" s="4"/>
      <c r="CE226" s="4"/>
      <c r="CF226" s="5"/>
    </row>
    <row r="227" spans="1:84" ht="10.5" x14ac:dyDescent="0.15">
      <c r="A227" s="31">
        <v>80</v>
      </c>
      <c r="B227" s="31">
        <v>14</v>
      </c>
      <c r="C227" s="31">
        <v>96</v>
      </c>
      <c r="D227" s="31">
        <f t="shared" si="82"/>
        <v>14</v>
      </c>
      <c r="E227" s="31" t="str">
        <f t="shared" si="83"/>
        <v>80_14</v>
      </c>
      <c r="F227" s="36">
        <v>55.96</v>
      </c>
      <c r="G227" s="31"/>
      <c r="H227" s="31">
        <v>80</v>
      </c>
      <c r="I227" s="31">
        <v>15</v>
      </c>
      <c r="J227" s="31">
        <v>97</v>
      </c>
      <c r="K227" s="31">
        <f t="shared" si="74"/>
        <v>15</v>
      </c>
      <c r="L227" s="31" t="str">
        <f t="shared" si="75"/>
        <v>80_15</v>
      </c>
      <c r="M227" s="36">
        <v>58.65</v>
      </c>
      <c r="N227" s="4"/>
      <c r="O227" s="31">
        <v>80</v>
      </c>
      <c r="P227" s="31">
        <v>14</v>
      </c>
      <c r="Q227" s="31">
        <v>96</v>
      </c>
      <c r="R227" s="31">
        <f t="shared" si="72"/>
        <v>14</v>
      </c>
      <c r="S227" s="31" t="str">
        <f t="shared" si="73"/>
        <v>80_14</v>
      </c>
      <c r="T227" s="36">
        <v>59.66</v>
      </c>
      <c r="U227" s="4"/>
      <c r="V227" s="31">
        <v>80</v>
      </c>
      <c r="W227" s="31">
        <v>14</v>
      </c>
      <c r="X227" s="31">
        <v>96</v>
      </c>
      <c r="Y227" s="31">
        <f t="shared" si="84"/>
        <v>14</v>
      </c>
      <c r="Z227" s="31" t="str">
        <f t="shared" si="76"/>
        <v>80_14</v>
      </c>
      <c r="AA227" s="36">
        <v>60.85</v>
      </c>
      <c r="AB227" s="374"/>
      <c r="AC227" s="31">
        <v>80</v>
      </c>
      <c r="AD227" s="31">
        <v>14</v>
      </c>
      <c r="AE227" s="31">
        <v>96</v>
      </c>
      <c r="AF227" s="31">
        <f t="shared" si="85"/>
        <v>14</v>
      </c>
      <c r="AG227" s="31" t="str">
        <f t="shared" si="77"/>
        <v>80_14</v>
      </c>
      <c r="AH227" s="31">
        <v>62.68</v>
      </c>
      <c r="AI227" s="374"/>
      <c r="AJ227" s="31">
        <v>80</v>
      </c>
      <c r="AK227" s="31">
        <v>14</v>
      </c>
      <c r="AL227" s="31">
        <v>96</v>
      </c>
      <c r="AM227" s="31">
        <f t="shared" si="86"/>
        <v>14</v>
      </c>
      <c r="AN227" s="31" t="str">
        <f t="shared" si="78"/>
        <v>80_14</v>
      </c>
      <c r="AO227" s="31">
        <v>65.81</v>
      </c>
      <c r="AP227" s="373"/>
      <c r="AQ227" s="31">
        <v>80</v>
      </c>
      <c r="AR227" s="31">
        <v>14</v>
      </c>
      <c r="AS227" s="31">
        <v>96</v>
      </c>
      <c r="AT227" s="31">
        <f t="shared" si="87"/>
        <v>14</v>
      </c>
      <c r="AU227" s="31" t="str">
        <f t="shared" si="79"/>
        <v>80_14</v>
      </c>
      <c r="AV227" s="31">
        <v>67.459999999999994</v>
      </c>
      <c r="AW227" s="336"/>
      <c r="AX227" s="31">
        <v>80</v>
      </c>
      <c r="AY227" s="31">
        <v>14</v>
      </c>
      <c r="AZ227" s="31">
        <v>96</v>
      </c>
      <c r="BA227" s="31">
        <f t="shared" si="88"/>
        <v>14</v>
      </c>
      <c r="BB227" s="31" t="str">
        <f t="shared" si="80"/>
        <v>80_14</v>
      </c>
      <c r="BC227" s="31">
        <v>69.14</v>
      </c>
      <c r="BD227" s="31"/>
      <c r="BE227" s="31">
        <v>80</v>
      </c>
      <c r="BF227" s="31">
        <v>14</v>
      </c>
      <c r="BG227" s="31">
        <v>96</v>
      </c>
      <c r="BH227" s="31">
        <f t="shared" si="89"/>
        <v>14</v>
      </c>
      <c r="BI227" s="31" t="str">
        <f t="shared" si="90"/>
        <v>80_14</v>
      </c>
      <c r="BJ227" s="31">
        <v>71.91</v>
      </c>
      <c r="BK227" s="31"/>
      <c r="BL227" s="31">
        <v>80</v>
      </c>
      <c r="BM227" s="31">
        <v>14</v>
      </c>
      <c r="BN227" s="31">
        <v>96</v>
      </c>
      <c r="BO227" s="31">
        <v>14</v>
      </c>
      <c r="BP227" s="31" t="s">
        <v>615</v>
      </c>
      <c r="BQ227" s="31">
        <v>74.42</v>
      </c>
      <c r="BR227" s="31"/>
      <c r="BS227" s="31">
        <v>80</v>
      </c>
      <c r="BT227" s="31">
        <v>14</v>
      </c>
      <c r="BU227" s="31">
        <v>96</v>
      </c>
      <c r="BV227" s="31">
        <f t="shared" si="91"/>
        <v>14</v>
      </c>
      <c r="BW227" s="31" t="str">
        <f t="shared" si="81"/>
        <v>80_14</v>
      </c>
      <c r="BX227" s="33">
        <f t="shared" si="92"/>
        <v>69.14</v>
      </c>
      <c r="BY227" s="33">
        <f t="shared" si="93"/>
        <v>71.91</v>
      </c>
      <c r="BZ227" s="33">
        <f t="shared" si="94"/>
        <v>74.42</v>
      </c>
      <c r="CA227" s="322">
        <f t="shared" si="95"/>
        <v>70.525000000000006</v>
      </c>
      <c r="CB227" s="4"/>
      <c r="CC227" s="4"/>
      <c r="CD227" s="4"/>
      <c r="CE227" s="4"/>
      <c r="CF227" s="5"/>
    </row>
    <row r="228" spans="1:84" ht="10.5" x14ac:dyDescent="0.15">
      <c r="A228" s="31">
        <v>80</v>
      </c>
      <c r="B228" s="31">
        <v>15</v>
      </c>
      <c r="C228" s="31">
        <v>97</v>
      </c>
      <c r="D228" s="31">
        <f t="shared" si="82"/>
        <v>15</v>
      </c>
      <c r="E228" s="31" t="str">
        <f t="shared" si="83"/>
        <v>80_15</v>
      </c>
      <c r="F228" s="36">
        <v>56.67</v>
      </c>
      <c r="G228" s="31"/>
      <c r="H228" s="31">
        <v>80</v>
      </c>
      <c r="I228" s="31">
        <v>16</v>
      </c>
      <c r="J228" s="31">
        <v>98</v>
      </c>
      <c r="K228" s="31">
        <f t="shared" si="74"/>
        <v>16</v>
      </c>
      <c r="L228" s="31" t="str">
        <f t="shared" si="75"/>
        <v>80_16</v>
      </c>
      <c r="M228" s="36">
        <v>59.38</v>
      </c>
      <c r="N228" s="4"/>
      <c r="O228" s="31">
        <v>80</v>
      </c>
      <c r="P228" s="31">
        <v>15</v>
      </c>
      <c r="Q228" s="31">
        <v>97</v>
      </c>
      <c r="R228" s="31">
        <f t="shared" si="72"/>
        <v>15</v>
      </c>
      <c r="S228" s="31" t="str">
        <f t="shared" si="73"/>
        <v>80_15</v>
      </c>
      <c r="T228" s="36">
        <v>60.41</v>
      </c>
      <c r="U228" s="4"/>
      <c r="V228" s="31">
        <v>80</v>
      </c>
      <c r="W228" s="31">
        <v>15</v>
      </c>
      <c r="X228" s="31">
        <v>97</v>
      </c>
      <c r="Y228" s="31">
        <f t="shared" si="84"/>
        <v>15</v>
      </c>
      <c r="Z228" s="31" t="str">
        <f t="shared" si="76"/>
        <v>80_15</v>
      </c>
      <c r="AA228" s="36">
        <v>61.62</v>
      </c>
      <c r="AB228" s="374"/>
      <c r="AC228" s="31">
        <v>80</v>
      </c>
      <c r="AD228" s="31">
        <v>15</v>
      </c>
      <c r="AE228" s="31">
        <v>97</v>
      </c>
      <c r="AF228" s="31">
        <f t="shared" si="85"/>
        <v>15</v>
      </c>
      <c r="AG228" s="31" t="str">
        <f t="shared" si="77"/>
        <v>80_15</v>
      </c>
      <c r="AH228" s="31">
        <v>63.47</v>
      </c>
      <c r="AI228" s="374"/>
      <c r="AJ228" s="31">
        <v>80</v>
      </c>
      <c r="AK228" s="31">
        <v>15</v>
      </c>
      <c r="AL228" s="31">
        <v>97</v>
      </c>
      <c r="AM228" s="31">
        <f t="shared" si="86"/>
        <v>15</v>
      </c>
      <c r="AN228" s="31" t="str">
        <f t="shared" si="78"/>
        <v>80_15</v>
      </c>
      <c r="AO228" s="31">
        <v>66.64</v>
      </c>
      <c r="AP228" s="373"/>
      <c r="AQ228" s="31">
        <v>80</v>
      </c>
      <c r="AR228" s="31">
        <v>15</v>
      </c>
      <c r="AS228" s="31">
        <v>97</v>
      </c>
      <c r="AT228" s="31">
        <f t="shared" si="87"/>
        <v>15</v>
      </c>
      <c r="AU228" s="31" t="str">
        <f t="shared" si="79"/>
        <v>80_15</v>
      </c>
      <c r="AV228" s="31">
        <v>68.31</v>
      </c>
      <c r="AW228" s="336"/>
      <c r="AX228" s="31">
        <v>80</v>
      </c>
      <c r="AY228" s="31">
        <v>15</v>
      </c>
      <c r="AZ228" s="31">
        <v>97</v>
      </c>
      <c r="BA228" s="31">
        <f t="shared" si="88"/>
        <v>15</v>
      </c>
      <c r="BB228" s="31" t="str">
        <f t="shared" si="80"/>
        <v>80_15</v>
      </c>
      <c r="BC228" s="31">
        <v>70.02</v>
      </c>
      <c r="BD228" s="31"/>
      <c r="BE228" s="31">
        <v>80</v>
      </c>
      <c r="BF228" s="31">
        <v>15</v>
      </c>
      <c r="BG228" s="31">
        <v>97</v>
      </c>
      <c r="BH228" s="31">
        <f t="shared" si="89"/>
        <v>15</v>
      </c>
      <c r="BI228" s="31" t="str">
        <f t="shared" si="90"/>
        <v>80_15</v>
      </c>
      <c r="BJ228" s="31">
        <v>72.819999999999993</v>
      </c>
      <c r="BK228" s="31"/>
      <c r="BL228" s="31">
        <v>80</v>
      </c>
      <c r="BM228" s="31">
        <v>15</v>
      </c>
      <c r="BN228" s="31">
        <v>97</v>
      </c>
      <c r="BO228" s="31">
        <v>15</v>
      </c>
      <c r="BP228" s="31" t="s">
        <v>616</v>
      </c>
      <c r="BQ228" s="31">
        <v>75.37</v>
      </c>
      <c r="BR228" s="31"/>
      <c r="BS228" s="31">
        <v>80</v>
      </c>
      <c r="BT228" s="31">
        <v>15</v>
      </c>
      <c r="BU228" s="31">
        <v>97</v>
      </c>
      <c r="BV228" s="31">
        <f t="shared" si="91"/>
        <v>15</v>
      </c>
      <c r="BW228" s="31" t="str">
        <f t="shared" si="81"/>
        <v>80_15</v>
      </c>
      <c r="BX228" s="33">
        <f t="shared" si="92"/>
        <v>70.02</v>
      </c>
      <c r="BY228" s="33">
        <f t="shared" si="93"/>
        <v>72.819999999999993</v>
      </c>
      <c r="BZ228" s="33">
        <f t="shared" si="94"/>
        <v>75.37</v>
      </c>
      <c r="CA228" s="322">
        <f t="shared" si="95"/>
        <v>71.419999999999987</v>
      </c>
      <c r="CB228" s="4"/>
      <c r="CC228" s="4"/>
      <c r="CD228" s="4"/>
      <c r="CE228" s="4"/>
      <c r="CF228" s="5"/>
    </row>
    <row r="229" spans="1:84" ht="10.5" x14ac:dyDescent="0.15">
      <c r="A229" s="31">
        <v>80</v>
      </c>
      <c r="B229" s="31">
        <v>16</v>
      </c>
      <c r="C229" s="31">
        <v>98</v>
      </c>
      <c r="D229" s="31">
        <f t="shared" si="82"/>
        <v>16</v>
      </c>
      <c r="E229" s="31" t="str">
        <f t="shared" si="83"/>
        <v>80_16</v>
      </c>
      <c r="F229" s="36">
        <v>57.38</v>
      </c>
      <c r="G229" s="31"/>
      <c r="H229" s="31">
        <v>80</v>
      </c>
      <c r="I229" s="31">
        <v>17</v>
      </c>
      <c r="J229" s="31">
        <v>99</v>
      </c>
      <c r="K229" s="31">
        <f t="shared" si="74"/>
        <v>17</v>
      </c>
      <c r="L229" s="31" t="str">
        <f t="shared" si="75"/>
        <v>80_17</v>
      </c>
      <c r="M229" s="36">
        <v>60.13</v>
      </c>
      <c r="N229" s="4"/>
      <c r="O229" s="31">
        <v>80</v>
      </c>
      <c r="P229" s="31">
        <v>16</v>
      </c>
      <c r="Q229" s="31">
        <v>98</v>
      </c>
      <c r="R229" s="31">
        <f t="shared" si="72"/>
        <v>16</v>
      </c>
      <c r="S229" s="31" t="str">
        <f t="shared" si="73"/>
        <v>80_16</v>
      </c>
      <c r="T229" s="36">
        <v>61.17</v>
      </c>
      <c r="U229" s="4"/>
      <c r="V229" s="31">
        <v>80</v>
      </c>
      <c r="W229" s="31">
        <v>16</v>
      </c>
      <c r="X229" s="31">
        <v>98</v>
      </c>
      <c r="Y229" s="31">
        <f t="shared" si="84"/>
        <v>16</v>
      </c>
      <c r="Z229" s="31" t="str">
        <f t="shared" si="76"/>
        <v>80_16</v>
      </c>
      <c r="AA229" s="36">
        <v>62.39</v>
      </c>
      <c r="AB229" s="374"/>
      <c r="AC229" s="31">
        <v>80</v>
      </c>
      <c r="AD229" s="31">
        <v>16</v>
      </c>
      <c r="AE229" s="31">
        <v>98</v>
      </c>
      <c r="AF229" s="31">
        <f t="shared" si="85"/>
        <v>16</v>
      </c>
      <c r="AG229" s="31" t="str">
        <f t="shared" si="77"/>
        <v>80_16</v>
      </c>
      <c r="AH229" s="31">
        <v>64.260000000000005</v>
      </c>
      <c r="AI229" s="374"/>
      <c r="AJ229" s="31">
        <v>80</v>
      </c>
      <c r="AK229" s="31">
        <v>16</v>
      </c>
      <c r="AL229" s="31">
        <v>98</v>
      </c>
      <c r="AM229" s="31">
        <f t="shared" si="86"/>
        <v>16</v>
      </c>
      <c r="AN229" s="31" t="str">
        <f t="shared" si="78"/>
        <v>80_16</v>
      </c>
      <c r="AO229" s="31">
        <v>67.47</v>
      </c>
      <c r="AP229" s="373"/>
      <c r="AQ229" s="31">
        <v>80</v>
      </c>
      <c r="AR229" s="31">
        <v>16</v>
      </c>
      <c r="AS229" s="31">
        <v>98</v>
      </c>
      <c r="AT229" s="31">
        <f t="shared" si="87"/>
        <v>16</v>
      </c>
      <c r="AU229" s="31" t="str">
        <f t="shared" si="79"/>
        <v>80_16</v>
      </c>
      <c r="AV229" s="31">
        <v>69.16</v>
      </c>
      <c r="AW229" s="336"/>
      <c r="AX229" s="31">
        <v>80</v>
      </c>
      <c r="AY229" s="31">
        <v>16</v>
      </c>
      <c r="AZ229" s="31">
        <v>98</v>
      </c>
      <c r="BA229" s="31">
        <f t="shared" si="88"/>
        <v>16</v>
      </c>
      <c r="BB229" s="31" t="str">
        <f t="shared" si="80"/>
        <v>80_16</v>
      </c>
      <c r="BC229" s="31">
        <v>70.89</v>
      </c>
      <c r="BD229" s="31"/>
      <c r="BE229" s="31">
        <v>80</v>
      </c>
      <c r="BF229" s="31">
        <v>16</v>
      </c>
      <c r="BG229" s="31">
        <v>98</v>
      </c>
      <c r="BH229" s="31">
        <f t="shared" si="89"/>
        <v>16</v>
      </c>
      <c r="BI229" s="31" t="str">
        <f t="shared" si="90"/>
        <v>80_16</v>
      </c>
      <c r="BJ229" s="31">
        <v>73.73</v>
      </c>
      <c r="BK229" s="31"/>
      <c r="BL229" s="31">
        <v>80</v>
      </c>
      <c r="BM229" s="31">
        <v>16</v>
      </c>
      <c r="BN229" s="31">
        <v>98</v>
      </c>
      <c r="BO229" s="31">
        <v>16</v>
      </c>
      <c r="BP229" s="31" t="s">
        <v>617</v>
      </c>
      <c r="BQ229" s="31">
        <v>76.31</v>
      </c>
      <c r="BR229" s="31"/>
      <c r="BS229" s="31">
        <v>80</v>
      </c>
      <c r="BT229" s="31">
        <v>16</v>
      </c>
      <c r="BU229" s="31">
        <v>98</v>
      </c>
      <c r="BV229" s="31">
        <f t="shared" si="91"/>
        <v>16</v>
      </c>
      <c r="BW229" s="31" t="str">
        <f t="shared" si="81"/>
        <v>80_16</v>
      </c>
      <c r="BX229" s="33">
        <f t="shared" si="92"/>
        <v>70.89</v>
      </c>
      <c r="BY229" s="33">
        <f t="shared" si="93"/>
        <v>73.73</v>
      </c>
      <c r="BZ229" s="33">
        <f t="shared" si="94"/>
        <v>76.31</v>
      </c>
      <c r="CA229" s="322">
        <f t="shared" si="95"/>
        <v>72.31</v>
      </c>
      <c r="CB229" s="4"/>
      <c r="CC229" s="4"/>
      <c r="CD229" s="4"/>
      <c r="CE229" s="4"/>
      <c r="CF229" s="5"/>
    </row>
    <row r="230" spans="1:84" ht="10.5" x14ac:dyDescent="0.15">
      <c r="A230" s="31">
        <v>80</v>
      </c>
      <c r="B230" s="31">
        <v>17</v>
      </c>
      <c r="C230" s="31">
        <v>99</v>
      </c>
      <c r="D230" s="31">
        <f t="shared" si="82"/>
        <v>17</v>
      </c>
      <c r="E230" s="31" t="str">
        <f t="shared" si="83"/>
        <v>80_17</v>
      </c>
      <c r="F230" s="36">
        <v>58.1</v>
      </c>
      <c r="G230" s="31"/>
      <c r="H230" s="31">
        <v>80</v>
      </c>
      <c r="I230" s="31">
        <v>18</v>
      </c>
      <c r="J230" s="31">
        <v>100</v>
      </c>
      <c r="K230" s="31">
        <f t="shared" si="74"/>
        <v>18</v>
      </c>
      <c r="L230" s="31" t="str">
        <f t="shared" si="75"/>
        <v>80_18</v>
      </c>
      <c r="M230" s="36">
        <v>60.87</v>
      </c>
      <c r="N230" s="4"/>
      <c r="O230" s="31">
        <v>80</v>
      </c>
      <c r="P230" s="31">
        <v>17</v>
      </c>
      <c r="Q230" s="31">
        <v>99</v>
      </c>
      <c r="R230" s="31">
        <f t="shared" si="72"/>
        <v>17</v>
      </c>
      <c r="S230" s="31" t="str">
        <f t="shared" si="73"/>
        <v>80_17</v>
      </c>
      <c r="T230" s="36">
        <v>61.94</v>
      </c>
      <c r="U230" s="4"/>
      <c r="V230" s="31">
        <v>80</v>
      </c>
      <c r="W230" s="31">
        <v>17</v>
      </c>
      <c r="X230" s="31">
        <v>99</v>
      </c>
      <c r="Y230" s="31">
        <f t="shared" si="84"/>
        <v>17</v>
      </c>
      <c r="Z230" s="31" t="str">
        <f t="shared" si="76"/>
        <v>80_17</v>
      </c>
      <c r="AA230" s="36">
        <v>63.18</v>
      </c>
      <c r="AB230" s="374"/>
      <c r="AC230" s="31">
        <v>80</v>
      </c>
      <c r="AD230" s="31">
        <v>17</v>
      </c>
      <c r="AE230" s="31">
        <v>99</v>
      </c>
      <c r="AF230" s="31">
        <f t="shared" si="85"/>
        <v>17</v>
      </c>
      <c r="AG230" s="31" t="str">
        <f t="shared" si="77"/>
        <v>80_17</v>
      </c>
      <c r="AH230" s="31">
        <v>65.069999999999993</v>
      </c>
      <c r="AI230" s="374"/>
      <c r="AJ230" s="31">
        <v>80</v>
      </c>
      <c r="AK230" s="31">
        <v>17</v>
      </c>
      <c r="AL230" s="31">
        <v>99</v>
      </c>
      <c r="AM230" s="31">
        <f t="shared" si="86"/>
        <v>17</v>
      </c>
      <c r="AN230" s="31" t="str">
        <f t="shared" si="78"/>
        <v>80_17</v>
      </c>
      <c r="AO230" s="31">
        <v>68.33</v>
      </c>
      <c r="AP230" s="373"/>
      <c r="AQ230" s="31">
        <v>80</v>
      </c>
      <c r="AR230" s="31">
        <v>17</v>
      </c>
      <c r="AS230" s="31">
        <v>99</v>
      </c>
      <c r="AT230" s="31">
        <f t="shared" si="87"/>
        <v>17</v>
      </c>
      <c r="AU230" s="31" t="str">
        <f t="shared" si="79"/>
        <v>80_17</v>
      </c>
      <c r="AV230" s="31">
        <v>70.03</v>
      </c>
      <c r="AW230" s="336"/>
      <c r="AX230" s="31">
        <v>80</v>
      </c>
      <c r="AY230" s="31">
        <v>17</v>
      </c>
      <c r="AZ230" s="31">
        <v>99</v>
      </c>
      <c r="BA230" s="31">
        <f t="shared" si="88"/>
        <v>17</v>
      </c>
      <c r="BB230" s="31" t="str">
        <f t="shared" si="80"/>
        <v>80_17</v>
      </c>
      <c r="BC230" s="31">
        <v>71.78</v>
      </c>
      <c r="BD230" s="31"/>
      <c r="BE230" s="31">
        <v>80</v>
      </c>
      <c r="BF230" s="31">
        <v>17</v>
      </c>
      <c r="BG230" s="31">
        <v>99</v>
      </c>
      <c r="BH230" s="31">
        <f t="shared" si="89"/>
        <v>17</v>
      </c>
      <c r="BI230" s="31" t="str">
        <f t="shared" si="90"/>
        <v>80_17</v>
      </c>
      <c r="BJ230" s="31">
        <v>74.66</v>
      </c>
      <c r="BK230" s="31"/>
      <c r="BL230" s="31">
        <v>80</v>
      </c>
      <c r="BM230" s="31">
        <v>17</v>
      </c>
      <c r="BN230" s="31">
        <v>99</v>
      </c>
      <c r="BO230" s="31">
        <v>17</v>
      </c>
      <c r="BP230" s="31" t="s">
        <v>618</v>
      </c>
      <c r="BQ230" s="31">
        <v>77.27</v>
      </c>
      <c r="BR230" s="31"/>
      <c r="BS230" s="31">
        <v>80</v>
      </c>
      <c r="BT230" s="31">
        <v>17</v>
      </c>
      <c r="BU230" s="31">
        <v>99</v>
      </c>
      <c r="BV230" s="31">
        <f t="shared" si="91"/>
        <v>17</v>
      </c>
      <c r="BW230" s="31" t="str">
        <f t="shared" si="81"/>
        <v>80_17</v>
      </c>
      <c r="BX230" s="33">
        <f t="shared" si="92"/>
        <v>71.78</v>
      </c>
      <c r="BY230" s="33">
        <f t="shared" si="93"/>
        <v>74.66</v>
      </c>
      <c r="BZ230" s="33">
        <f t="shared" si="94"/>
        <v>77.27</v>
      </c>
      <c r="CA230" s="322">
        <f t="shared" si="95"/>
        <v>73.22</v>
      </c>
      <c r="CB230" s="4"/>
      <c r="CC230" s="4"/>
      <c r="CD230" s="4"/>
      <c r="CE230" s="4"/>
      <c r="CF230" s="5"/>
    </row>
    <row r="231" spans="1:84" ht="10.5" x14ac:dyDescent="0.15">
      <c r="A231" s="31">
        <v>80</v>
      </c>
      <c r="B231" s="31">
        <v>18</v>
      </c>
      <c r="C231" s="31">
        <v>100</v>
      </c>
      <c r="D231" s="31">
        <f t="shared" si="82"/>
        <v>18</v>
      </c>
      <c r="E231" s="31" t="str">
        <f t="shared" si="83"/>
        <v>80_18</v>
      </c>
      <c r="F231" s="36">
        <v>58.81</v>
      </c>
      <c r="G231" s="31"/>
      <c r="H231" s="31" t="s">
        <v>349</v>
      </c>
      <c r="I231" s="220">
        <v>0</v>
      </c>
      <c r="J231" s="219"/>
      <c r="K231" s="31">
        <f t="shared" si="74"/>
        <v>0</v>
      </c>
      <c r="L231" s="31" t="str">
        <f t="shared" si="75"/>
        <v>hbh_0</v>
      </c>
      <c r="M231" s="220">
        <v>11.14</v>
      </c>
      <c r="N231" s="4"/>
      <c r="O231" s="31">
        <v>80</v>
      </c>
      <c r="P231" s="31">
        <v>18</v>
      </c>
      <c r="Q231" s="31">
        <v>100</v>
      </c>
      <c r="R231" s="31">
        <f t="shared" ref="R231:R237" si="96">P231</f>
        <v>18</v>
      </c>
      <c r="S231" s="31" t="str">
        <f t="shared" ref="S231:S237" si="97">O231&amp;"_"&amp;R231</f>
        <v>80_18</v>
      </c>
      <c r="T231" s="36">
        <v>62.69</v>
      </c>
      <c r="U231" s="4"/>
      <c r="V231" s="31">
        <v>80</v>
      </c>
      <c r="W231" s="31">
        <v>18</v>
      </c>
      <c r="X231" s="31">
        <v>100</v>
      </c>
      <c r="Y231" s="31">
        <f t="shared" si="84"/>
        <v>18</v>
      </c>
      <c r="Z231" s="31" t="str">
        <f t="shared" si="76"/>
        <v>80_18</v>
      </c>
      <c r="AA231" s="36">
        <v>63.95</v>
      </c>
      <c r="AB231" s="374"/>
      <c r="AC231" s="31">
        <v>80</v>
      </c>
      <c r="AD231" s="31">
        <v>18</v>
      </c>
      <c r="AE231" s="31">
        <v>100</v>
      </c>
      <c r="AF231" s="31">
        <f t="shared" si="85"/>
        <v>18</v>
      </c>
      <c r="AG231" s="31" t="str">
        <f t="shared" si="77"/>
        <v>80_18</v>
      </c>
      <c r="AH231" s="31">
        <v>65.86</v>
      </c>
      <c r="AI231" s="374"/>
      <c r="AJ231" s="31">
        <v>80</v>
      </c>
      <c r="AK231" s="31">
        <v>18</v>
      </c>
      <c r="AL231" s="31">
        <v>100</v>
      </c>
      <c r="AM231" s="31">
        <f t="shared" si="86"/>
        <v>18</v>
      </c>
      <c r="AN231" s="31" t="str">
        <f t="shared" si="78"/>
        <v>80_18</v>
      </c>
      <c r="AO231" s="31">
        <v>69.16</v>
      </c>
      <c r="AP231" s="373"/>
      <c r="AQ231" s="31">
        <v>80</v>
      </c>
      <c r="AR231" s="31">
        <v>18</v>
      </c>
      <c r="AS231" s="31">
        <v>100</v>
      </c>
      <c r="AT231" s="31">
        <f t="shared" si="87"/>
        <v>18</v>
      </c>
      <c r="AU231" s="31" t="str">
        <f t="shared" si="79"/>
        <v>80_18</v>
      </c>
      <c r="AV231" s="31">
        <v>70.89</v>
      </c>
      <c r="AW231" s="336"/>
      <c r="AX231" s="31">
        <v>80</v>
      </c>
      <c r="AY231" s="31">
        <v>18</v>
      </c>
      <c r="AZ231" s="31">
        <v>100</v>
      </c>
      <c r="BA231" s="31">
        <f t="shared" si="88"/>
        <v>18</v>
      </c>
      <c r="BB231" s="31" t="str">
        <f t="shared" si="80"/>
        <v>80_18</v>
      </c>
      <c r="BC231" s="31">
        <v>72.66</v>
      </c>
      <c r="BD231" s="31"/>
      <c r="BE231" s="31">
        <v>80</v>
      </c>
      <c r="BF231" s="31">
        <v>18</v>
      </c>
      <c r="BG231" s="31">
        <v>100</v>
      </c>
      <c r="BH231" s="31">
        <f t="shared" si="89"/>
        <v>18</v>
      </c>
      <c r="BI231" s="31" t="str">
        <f t="shared" si="90"/>
        <v>80_18</v>
      </c>
      <c r="BJ231" s="31">
        <v>75.569999999999993</v>
      </c>
      <c r="BK231" s="31"/>
      <c r="BL231" s="31">
        <v>80</v>
      </c>
      <c r="BM231" s="31">
        <v>18</v>
      </c>
      <c r="BN231" s="31">
        <v>100</v>
      </c>
      <c r="BO231" s="31">
        <v>18</v>
      </c>
      <c r="BP231" s="31" t="s">
        <v>619</v>
      </c>
      <c r="BQ231" s="31">
        <v>78.209999999999994</v>
      </c>
      <c r="BR231" s="31"/>
      <c r="BS231" s="31">
        <v>80</v>
      </c>
      <c r="BT231" s="31">
        <v>18</v>
      </c>
      <c r="BU231" s="31">
        <v>100</v>
      </c>
      <c r="BV231" s="31">
        <f t="shared" si="91"/>
        <v>18</v>
      </c>
      <c r="BW231" s="31" t="str">
        <f t="shared" si="81"/>
        <v>80_18</v>
      </c>
      <c r="BX231" s="33">
        <f t="shared" si="92"/>
        <v>72.66</v>
      </c>
      <c r="BY231" s="33">
        <f t="shared" si="93"/>
        <v>75.569999999999993</v>
      </c>
      <c r="BZ231" s="33">
        <f t="shared" si="94"/>
        <v>78.209999999999994</v>
      </c>
      <c r="CA231" s="322">
        <f t="shared" si="95"/>
        <v>74.114999999999995</v>
      </c>
      <c r="CB231" s="4"/>
      <c r="CC231" s="4"/>
      <c r="CD231" s="4"/>
      <c r="CE231" s="4"/>
      <c r="CF231" s="5"/>
    </row>
    <row r="232" spans="1:84" ht="10.5" x14ac:dyDescent="0.15">
      <c r="A232" s="31" t="s">
        <v>349</v>
      </c>
      <c r="B232" s="220">
        <v>0</v>
      </c>
      <c r="C232" s="219"/>
      <c r="D232" s="31">
        <f t="shared" si="82"/>
        <v>0</v>
      </c>
      <c r="E232" s="31" t="str">
        <f t="shared" si="83"/>
        <v>hbh_0</v>
      </c>
      <c r="F232" s="220">
        <v>10.76</v>
      </c>
      <c r="G232" s="31"/>
      <c r="H232" s="31" t="s">
        <v>349</v>
      </c>
      <c r="I232" s="220">
        <v>1</v>
      </c>
      <c r="J232" s="219"/>
      <c r="K232" s="31">
        <f t="shared" si="74"/>
        <v>1</v>
      </c>
      <c r="L232" s="31" t="str">
        <f t="shared" si="75"/>
        <v>hbh_1</v>
      </c>
      <c r="M232" s="220">
        <v>11.7</v>
      </c>
      <c r="N232" s="4"/>
      <c r="O232" s="31" t="s">
        <v>349</v>
      </c>
      <c r="P232" s="220">
        <v>0</v>
      </c>
      <c r="Q232" s="219"/>
      <c r="R232" s="31">
        <f t="shared" si="96"/>
        <v>0</v>
      </c>
      <c r="S232" s="31" t="str">
        <f t="shared" si="97"/>
        <v>hbh_0</v>
      </c>
      <c r="T232" s="220">
        <v>11.47</v>
      </c>
      <c r="U232" s="4"/>
      <c r="V232" s="31" t="s">
        <v>349</v>
      </c>
      <c r="W232" s="220">
        <v>0</v>
      </c>
      <c r="X232" s="219"/>
      <c r="Y232" s="31">
        <f t="shared" si="84"/>
        <v>0</v>
      </c>
      <c r="Z232" s="31" t="str">
        <f t="shared" si="76"/>
        <v>hbh_0</v>
      </c>
      <c r="AA232" s="220">
        <v>11.89</v>
      </c>
      <c r="AB232" s="374"/>
      <c r="AC232" s="31" t="s">
        <v>349</v>
      </c>
      <c r="AD232" s="220">
        <v>0</v>
      </c>
      <c r="AE232" s="219"/>
      <c r="AF232" s="31">
        <f t="shared" si="85"/>
        <v>0</v>
      </c>
      <c r="AG232" s="31" t="str">
        <f t="shared" si="77"/>
        <v>hbh_0</v>
      </c>
      <c r="AH232" s="31">
        <v>12.25</v>
      </c>
      <c r="AI232" s="374"/>
      <c r="AJ232" s="31" t="s">
        <v>349</v>
      </c>
      <c r="AK232" s="220">
        <v>0</v>
      </c>
      <c r="AL232" s="219"/>
      <c r="AM232" s="31">
        <f t="shared" si="86"/>
        <v>0</v>
      </c>
      <c r="AN232" s="31" t="str">
        <f t="shared" si="78"/>
        <v>hbh_0</v>
      </c>
      <c r="AO232" s="31">
        <v>13.04</v>
      </c>
      <c r="AP232" s="373"/>
      <c r="AQ232" s="31" t="s">
        <v>349</v>
      </c>
      <c r="AR232" s="220">
        <v>0</v>
      </c>
      <c r="AS232" s="219"/>
      <c r="AT232" s="31">
        <f t="shared" si="87"/>
        <v>0</v>
      </c>
      <c r="AU232" s="31" t="str">
        <f t="shared" si="79"/>
        <v>hbh_0</v>
      </c>
      <c r="AV232" s="31">
        <v>13.52</v>
      </c>
      <c r="AW232" s="336"/>
      <c r="AX232" s="31" t="s">
        <v>349</v>
      </c>
      <c r="AY232" s="220">
        <v>0</v>
      </c>
      <c r="AZ232" s="219"/>
      <c r="BA232" s="31">
        <f t="shared" si="88"/>
        <v>0</v>
      </c>
      <c r="BB232" s="31" t="str">
        <f t="shared" si="80"/>
        <v>hbh_0</v>
      </c>
      <c r="BC232" s="31">
        <v>14.06</v>
      </c>
      <c r="BD232" s="31"/>
      <c r="BE232" s="31" t="s">
        <v>349</v>
      </c>
      <c r="BF232" s="220">
        <v>0</v>
      </c>
      <c r="BG232" s="219"/>
      <c r="BH232" s="31">
        <f t="shared" si="89"/>
        <v>0</v>
      </c>
      <c r="BI232" s="31" t="str">
        <f t="shared" si="90"/>
        <v>hbh_0</v>
      </c>
      <c r="BJ232" s="31">
        <v>14.56</v>
      </c>
      <c r="BK232" s="31"/>
      <c r="BL232" s="31" t="s">
        <v>349</v>
      </c>
      <c r="BM232" s="220">
        <v>0</v>
      </c>
      <c r="BN232" s="219"/>
      <c r="BO232" s="31">
        <v>0</v>
      </c>
      <c r="BP232" s="31" t="s">
        <v>620</v>
      </c>
      <c r="BQ232" s="31">
        <v>15.07</v>
      </c>
      <c r="BR232" s="31"/>
      <c r="BS232" s="31" t="s">
        <v>349</v>
      </c>
      <c r="BT232" s="220">
        <v>0</v>
      </c>
      <c r="BU232" s="219"/>
      <c r="BV232" s="31">
        <f t="shared" si="91"/>
        <v>0</v>
      </c>
      <c r="BW232" s="31" t="str">
        <f t="shared" si="81"/>
        <v>hbh_0</v>
      </c>
      <c r="BX232" s="33">
        <f t="shared" si="92"/>
        <v>14.06</v>
      </c>
      <c r="BY232" s="33">
        <f t="shared" si="93"/>
        <v>14.56</v>
      </c>
      <c r="BZ232" s="33">
        <f t="shared" si="94"/>
        <v>15.07</v>
      </c>
      <c r="CA232" s="322">
        <f t="shared" si="95"/>
        <v>14.31</v>
      </c>
      <c r="CB232" s="4"/>
      <c r="CC232" s="4"/>
      <c r="CD232" s="4"/>
      <c r="CE232" s="4"/>
      <c r="CF232" s="5"/>
    </row>
    <row r="233" spans="1:84" ht="10.5" x14ac:dyDescent="0.15">
      <c r="A233" s="31" t="s">
        <v>349</v>
      </c>
      <c r="B233" s="220">
        <v>1</v>
      </c>
      <c r="C233" s="219"/>
      <c r="D233" s="31">
        <f t="shared" si="82"/>
        <v>1</v>
      </c>
      <c r="E233" s="31" t="str">
        <f t="shared" si="83"/>
        <v>hbh_1</v>
      </c>
      <c r="F233" s="220">
        <v>11.3</v>
      </c>
      <c r="G233" s="31"/>
      <c r="H233" s="31" t="s">
        <v>349</v>
      </c>
      <c r="I233" s="220">
        <v>2</v>
      </c>
      <c r="J233" s="219"/>
      <c r="K233" s="31">
        <f t="shared" si="74"/>
        <v>2</v>
      </c>
      <c r="L233" s="31" t="str">
        <f t="shared" si="75"/>
        <v>hbh_2</v>
      </c>
      <c r="M233" s="220">
        <v>12.25</v>
      </c>
      <c r="N233" s="4"/>
      <c r="O233" s="31" t="s">
        <v>349</v>
      </c>
      <c r="P233" s="220">
        <v>1</v>
      </c>
      <c r="Q233" s="219"/>
      <c r="R233" s="31">
        <f t="shared" si="96"/>
        <v>1</v>
      </c>
      <c r="S233" s="31" t="str">
        <f t="shared" si="97"/>
        <v>hbh_1</v>
      </c>
      <c r="T233" s="220">
        <v>12.05</v>
      </c>
      <c r="U233" s="4"/>
      <c r="V233" s="31" t="s">
        <v>349</v>
      </c>
      <c r="W233" s="220">
        <v>1</v>
      </c>
      <c r="X233" s="219"/>
      <c r="Y233" s="31">
        <f t="shared" si="84"/>
        <v>1</v>
      </c>
      <c r="Z233" s="31" t="str">
        <f t="shared" si="76"/>
        <v>hbh_1</v>
      </c>
      <c r="AA233" s="220">
        <v>12.46</v>
      </c>
      <c r="AB233" s="374"/>
      <c r="AC233" s="31" t="s">
        <v>349</v>
      </c>
      <c r="AD233" s="220">
        <v>1</v>
      </c>
      <c r="AE233" s="219"/>
      <c r="AF233" s="31">
        <f t="shared" si="85"/>
        <v>1</v>
      </c>
      <c r="AG233" s="31" t="str">
        <f t="shared" si="77"/>
        <v>hbh_1</v>
      </c>
      <c r="AH233" s="31">
        <v>12.84</v>
      </c>
      <c r="AI233" s="374"/>
      <c r="AJ233" s="31" t="s">
        <v>349</v>
      </c>
      <c r="AK233" s="220">
        <v>1</v>
      </c>
      <c r="AL233" s="219"/>
      <c r="AM233" s="31">
        <f t="shared" si="86"/>
        <v>1</v>
      </c>
      <c r="AN233" s="31" t="str">
        <f t="shared" si="78"/>
        <v>hbh_1</v>
      </c>
      <c r="AO233" s="31">
        <v>13.64</v>
      </c>
      <c r="AP233" s="373"/>
      <c r="AQ233" s="31" t="s">
        <v>349</v>
      </c>
      <c r="AR233" s="220">
        <v>1</v>
      </c>
      <c r="AS233" s="219"/>
      <c r="AT233" s="31">
        <f t="shared" si="87"/>
        <v>1</v>
      </c>
      <c r="AU233" s="31" t="str">
        <f t="shared" si="79"/>
        <v>hbh_1</v>
      </c>
      <c r="AV233" s="31">
        <v>14.11</v>
      </c>
      <c r="AW233" s="336"/>
      <c r="AX233" s="31" t="s">
        <v>349</v>
      </c>
      <c r="AY233" s="220">
        <v>1</v>
      </c>
      <c r="AZ233" s="219"/>
      <c r="BA233" s="31">
        <f t="shared" si="88"/>
        <v>1</v>
      </c>
      <c r="BB233" s="31" t="str">
        <f t="shared" si="80"/>
        <v>hbh_1</v>
      </c>
      <c r="BC233" s="31">
        <v>14.59</v>
      </c>
      <c r="BD233" s="31"/>
      <c r="BE233" s="31" t="s">
        <v>349</v>
      </c>
      <c r="BF233" s="220">
        <v>1</v>
      </c>
      <c r="BG233" s="219"/>
      <c r="BH233" s="31">
        <f t="shared" si="89"/>
        <v>1</v>
      </c>
      <c r="BI233" s="31" t="str">
        <f t="shared" si="90"/>
        <v>hbh_1</v>
      </c>
      <c r="BJ233" s="31">
        <v>15.18</v>
      </c>
      <c r="BK233" s="31"/>
      <c r="BL233" s="31" t="s">
        <v>349</v>
      </c>
      <c r="BM233" s="220">
        <v>1</v>
      </c>
      <c r="BN233" s="219"/>
      <c r="BO233" s="31">
        <v>1</v>
      </c>
      <c r="BP233" s="31" t="s">
        <v>621</v>
      </c>
      <c r="BQ233" s="31">
        <v>15.71</v>
      </c>
      <c r="BR233" s="31"/>
      <c r="BS233" s="31" t="s">
        <v>349</v>
      </c>
      <c r="BT233" s="220">
        <v>1</v>
      </c>
      <c r="BU233" s="219"/>
      <c r="BV233" s="31">
        <f t="shared" si="91"/>
        <v>1</v>
      </c>
      <c r="BW233" s="31" t="str">
        <f t="shared" si="81"/>
        <v>hbh_1</v>
      </c>
      <c r="BX233" s="33">
        <f t="shared" si="92"/>
        <v>14.59</v>
      </c>
      <c r="BY233" s="33">
        <f t="shared" si="93"/>
        <v>15.18</v>
      </c>
      <c r="BZ233" s="33">
        <f t="shared" si="94"/>
        <v>15.71</v>
      </c>
      <c r="CA233" s="322">
        <f t="shared" si="95"/>
        <v>14.885</v>
      </c>
      <c r="CB233" s="4"/>
      <c r="CC233" s="4"/>
      <c r="CD233" s="4"/>
      <c r="CE233" s="4"/>
      <c r="CF233" s="5"/>
    </row>
    <row r="234" spans="1:84" ht="10.5" x14ac:dyDescent="0.15">
      <c r="A234" s="31" t="s">
        <v>349</v>
      </c>
      <c r="B234" s="220">
        <v>2</v>
      </c>
      <c r="C234" s="219"/>
      <c r="D234" s="31">
        <f t="shared" si="82"/>
        <v>2</v>
      </c>
      <c r="E234" s="31" t="str">
        <f t="shared" si="83"/>
        <v>hbh_2</v>
      </c>
      <c r="F234" s="220">
        <v>11.84</v>
      </c>
      <c r="G234" s="31"/>
      <c r="H234" s="31" t="s">
        <v>349</v>
      </c>
      <c r="I234" s="220">
        <v>3</v>
      </c>
      <c r="J234" s="219"/>
      <c r="K234" s="31">
        <f t="shared" si="74"/>
        <v>3</v>
      </c>
      <c r="L234" s="31" t="str">
        <f t="shared" si="75"/>
        <v>hbh_3</v>
      </c>
      <c r="M234" s="220">
        <v>12.81</v>
      </c>
      <c r="N234" s="4"/>
      <c r="O234" s="31" t="s">
        <v>349</v>
      </c>
      <c r="P234" s="220">
        <v>2</v>
      </c>
      <c r="Q234" s="219"/>
      <c r="R234" s="31">
        <f t="shared" si="96"/>
        <v>2</v>
      </c>
      <c r="S234" s="31" t="str">
        <f t="shared" si="97"/>
        <v>hbh_2</v>
      </c>
      <c r="T234" s="220">
        <v>12.62</v>
      </c>
      <c r="U234" s="4"/>
      <c r="V234" s="31" t="s">
        <v>349</v>
      </c>
      <c r="W234" s="220">
        <v>2</v>
      </c>
      <c r="X234" s="219"/>
      <c r="Y234" s="31">
        <f t="shared" si="84"/>
        <v>2</v>
      </c>
      <c r="Z234" s="31" t="str">
        <f t="shared" si="76"/>
        <v>hbh_2</v>
      </c>
      <c r="AA234" s="220">
        <v>13.04</v>
      </c>
      <c r="AB234" s="374"/>
      <c r="AC234" s="31" t="s">
        <v>349</v>
      </c>
      <c r="AD234" s="220">
        <v>2</v>
      </c>
      <c r="AE234" s="219"/>
      <c r="AF234" s="31">
        <f t="shared" si="85"/>
        <v>2</v>
      </c>
      <c r="AG234" s="31" t="str">
        <f t="shared" si="77"/>
        <v>hbh_2</v>
      </c>
      <c r="AH234" s="31">
        <v>13.43</v>
      </c>
      <c r="AI234" s="374"/>
      <c r="AJ234" s="31" t="s">
        <v>349</v>
      </c>
      <c r="AK234" s="220">
        <v>2</v>
      </c>
      <c r="AL234" s="219"/>
      <c r="AM234" s="31">
        <f t="shared" si="86"/>
        <v>2</v>
      </c>
      <c r="AN234" s="31" t="str">
        <f t="shared" si="78"/>
        <v>hbh_2</v>
      </c>
      <c r="AO234" s="31">
        <v>14.23</v>
      </c>
      <c r="AP234" s="373"/>
      <c r="AQ234" s="31" t="s">
        <v>349</v>
      </c>
      <c r="AR234" s="220">
        <v>2</v>
      </c>
      <c r="AS234" s="219"/>
      <c r="AT234" s="31">
        <f t="shared" si="87"/>
        <v>2</v>
      </c>
      <c r="AU234" s="31" t="str">
        <f t="shared" si="79"/>
        <v>hbh_2</v>
      </c>
      <c r="AV234" s="31">
        <v>14.71</v>
      </c>
      <c r="AW234" s="336"/>
      <c r="AX234" s="31" t="s">
        <v>349</v>
      </c>
      <c r="AY234" s="220">
        <v>2</v>
      </c>
      <c r="AZ234" s="219"/>
      <c r="BA234" s="31">
        <f t="shared" si="88"/>
        <v>2</v>
      </c>
      <c r="BB234" s="31" t="str">
        <f t="shared" si="80"/>
        <v>hbh_2</v>
      </c>
      <c r="BC234" s="31">
        <v>15.18</v>
      </c>
      <c r="BD234" s="31"/>
      <c r="BE234" s="31" t="s">
        <v>349</v>
      </c>
      <c r="BF234" s="220">
        <v>2</v>
      </c>
      <c r="BG234" s="219"/>
      <c r="BH234" s="31">
        <f t="shared" si="89"/>
        <v>2</v>
      </c>
      <c r="BI234" s="31" t="str">
        <f t="shared" si="90"/>
        <v>hbh_2</v>
      </c>
      <c r="BJ234" s="31">
        <v>15.79</v>
      </c>
      <c r="BK234" s="31"/>
      <c r="BL234" s="31" t="s">
        <v>349</v>
      </c>
      <c r="BM234" s="220">
        <v>2</v>
      </c>
      <c r="BN234" s="219"/>
      <c r="BO234" s="31">
        <v>2</v>
      </c>
      <c r="BP234" s="31" t="s">
        <v>622</v>
      </c>
      <c r="BQ234" s="31">
        <v>16.350000000000001</v>
      </c>
      <c r="BR234" s="31"/>
      <c r="BS234" s="31" t="s">
        <v>349</v>
      </c>
      <c r="BT234" s="220">
        <v>2</v>
      </c>
      <c r="BU234" s="219"/>
      <c r="BV234" s="31">
        <f t="shared" si="91"/>
        <v>2</v>
      </c>
      <c r="BW234" s="31" t="str">
        <f t="shared" si="81"/>
        <v>hbh_2</v>
      </c>
      <c r="BX234" s="33">
        <f t="shared" si="92"/>
        <v>15.18</v>
      </c>
      <c r="BY234" s="33">
        <f t="shared" si="93"/>
        <v>15.79</v>
      </c>
      <c r="BZ234" s="33">
        <f t="shared" si="94"/>
        <v>16.350000000000001</v>
      </c>
      <c r="CA234" s="322">
        <f t="shared" si="95"/>
        <v>15.484999999999999</v>
      </c>
      <c r="CB234" s="4"/>
      <c r="CC234" s="4"/>
      <c r="CD234" s="4"/>
      <c r="CE234" s="4"/>
      <c r="CF234" s="5"/>
    </row>
    <row r="235" spans="1:84" ht="10.5" x14ac:dyDescent="0.15">
      <c r="A235" s="31" t="s">
        <v>349</v>
      </c>
      <c r="B235" s="220">
        <v>3</v>
      </c>
      <c r="C235" s="219"/>
      <c r="D235" s="31">
        <f t="shared" si="82"/>
        <v>3</v>
      </c>
      <c r="E235" s="31" t="str">
        <f t="shared" si="83"/>
        <v>hbh_3</v>
      </c>
      <c r="F235" s="220">
        <v>12.38</v>
      </c>
      <c r="G235" s="31"/>
      <c r="H235" s="31" t="s">
        <v>349</v>
      </c>
      <c r="I235" s="220">
        <v>4</v>
      </c>
      <c r="J235" s="219"/>
      <c r="K235" s="31">
        <f t="shared" si="74"/>
        <v>4</v>
      </c>
      <c r="L235" s="31" t="str">
        <f t="shared" si="75"/>
        <v>hbh_4</v>
      </c>
      <c r="M235" s="220">
        <v>13.37</v>
      </c>
      <c r="N235" s="4"/>
      <c r="O235" s="31" t="s">
        <v>349</v>
      </c>
      <c r="P235" s="220">
        <v>3</v>
      </c>
      <c r="Q235" s="219"/>
      <c r="R235" s="31">
        <f t="shared" si="96"/>
        <v>3</v>
      </c>
      <c r="S235" s="31" t="str">
        <f t="shared" si="97"/>
        <v>hbh_3</v>
      </c>
      <c r="T235" s="220">
        <v>13.2</v>
      </c>
      <c r="U235" s="4"/>
      <c r="V235" s="31" t="s">
        <v>349</v>
      </c>
      <c r="W235" s="220">
        <v>3</v>
      </c>
      <c r="X235" s="219"/>
      <c r="Y235" s="31">
        <f t="shared" si="84"/>
        <v>3</v>
      </c>
      <c r="Z235" s="31" t="str">
        <f t="shared" si="76"/>
        <v>hbh_3</v>
      </c>
      <c r="AA235" s="220">
        <v>13.61</v>
      </c>
      <c r="AB235" s="374"/>
      <c r="AC235" s="31" t="s">
        <v>349</v>
      </c>
      <c r="AD235" s="220">
        <v>3</v>
      </c>
      <c r="AE235" s="219"/>
      <c r="AF235" s="31">
        <f t="shared" si="85"/>
        <v>3</v>
      </c>
      <c r="AG235" s="31" t="str">
        <f t="shared" si="77"/>
        <v>hbh_3</v>
      </c>
      <c r="AH235" s="31">
        <v>14.02</v>
      </c>
      <c r="AI235" s="374"/>
      <c r="AJ235" s="31" t="s">
        <v>349</v>
      </c>
      <c r="AK235" s="220">
        <v>3</v>
      </c>
      <c r="AL235" s="219"/>
      <c r="AM235" s="31">
        <f t="shared" si="86"/>
        <v>3</v>
      </c>
      <c r="AN235" s="31" t="str">
        <f t="shared" si="78"/>
        <v>hbh_3</v>
      </c>
      <c r="AO235" s="31">
        <v>14.82</v>
      </c>
      <c r="AP235" s="373"/>
      <c r="AQ235" s="31" t="s">
        <v>349</v>
      </c>
      <c r="AR235" s="220">
        <v>3</v>
      </c>
      <c r="AS235" s="219"/>
      <c r="AT235" s="31">
        <f t="shared" si="87"/>
        <v>3</v>
      </c>
      <c r="AU235" s="31" t="str">
        <f t="shared" si="79"/>
        <v>hbh_3</v>
      </c>
      <c r="AV235" s="31">
        <v>15.3</v>
      </c>
      <c r="AW235" s="336"/>
      <c r="AX235" s="31" t="s">
        <v>349</v>
      </c>
      <c r="AY235" s="220">
        <v>3</v>
      </c>
      <c r="AZ235" s="219"/>
      <c r="BA235" s="31">
        <f t="shared" si="88"/>
        <v>3</v>
      </c>
      <c r="BB235" s="31" t="str">
        <f t="shared" si="80"/>
        <v>hbh_3</v>
      </c>
      <c r="BC235" s="31">
        <v>15.78</v>
      </c>
      <c r="BD235" s="31"/>
      <c r="BE235" s="31" t="s">
        <v>349</v>
      </c>
      <c r="BF235" s="220">
        <v>3</v>
      </c>
      <c r="BG235" s="219"/>
      <c r="BH235" s="31">
        <f t="shared" si="89"/>
        <v>3</v>
      </c>
      <c r="BI235" s="31" t="str">
        <f t="shared" si="90"/>
        <v>hbh_3</v>
      </c>
      <c r="BJ235" s="31">
        <v>16.41</v>
      </c>
      <c r="BK235" s="31"/>
      <c r="BL235" s="31" t="s">
        <v>349</v>
      </c>
      <c r="BM235" s="220">
        <v>3</v>
      </c>
      <c r="BN235" s="219"/>
      <c r="BO235" s="31">
        <v>3</v>
      </c>
      <c r="BP235" s="31" t="s">
        <v>623</v>
      </c>
      <c r="BQ235" s="31">
        <v>16.98</v>
      </c>
      <c r="BR235" s="31"/>
      <c r="BS235" s="31" t="s">
        <v>349</v>
      </c>
      <c r="BT235" s="220">
        <v>3</v>
      </c>
      <c r="BU235" s="219"/>
      <c r="BV235" s="31">
        <f t="shared" si="91"/>
        <v>3</v>
      </c>
      <c r="BW235" s="31" t="str">
        <f t="shared" si="81"/>
        <v>hbh_3</v>
      </c>
      <c r="BX235" s="33">
        <f t="shared" si="92"/>
        <v>15.78</v>
      </c>
      <c r="BY235" s="33">
        <f t="shared" si="93"/>
        <v>16.41</v>
      </c>
      <c r="BZ235" s="33">
        <f t="shared" si="94"/>
        <v>16.98</v>
      </c>
      <c r="CA235" s="322">
        <f t="shared" si="95"/>
        <v>16.094999999999999</v>
      </c>
      <c r="CB235" s="4"/>
      <c r="CC235" s="4"/>
      <c r="CD235" s="4"/>
      <c r="CE235" s="4"/>
      <c r="CF235" s="5"/>
    </row>
    <row r="236" spans="1:84" ht="11.25" thickBot="1" x14ac:dyDescent="0.2">
      <c r="A236" s="31" t="s">
        <v>349</v>
      </c>
      <c r="B236" s="220">
        <v>4</v>
      </c>
      <c r="C236" s="219"/>
      <c r="D236" s="31">
        <f t="shared" si="82"/>
        <v>4</v>
      </c>
      <c r="E236" s="31" t="str">
        <f t="shared" si="83"/>
        <v>hbh_4</v>
      </c>
      <c r="F236" s="220">
        <v>12.92</v>
      </c>
      <c r="G236" s="31"/>
      <c r="H236" s="37" t="s">
        <v>349</v>
      </c>
      <c r="I236" s="38">
        <v>5</v>
      </c>
      <c r="J236" s="39"/>
      <c r="K236" s="37">
        <f t="shared" si="74"/>
        <v>5</v>
      </c>
      <c r="L236" s="37" t="str">
        <f t="shared" si="75"/>
        <v>hbh_5</v>
      </c>
      <c r="M236" s="38">
        <v>13.92</v>
      </c>
      <c r="N236" s="4"/>
      <c r="O236" s="31" t="s">
        <v>349</v>
      </c>
      <c r="P236" s="220">
        <v>4</v>
      </c>
      <c r="Q236" s="219"/>
      <c r="R236" s="31">
        <f t="shared" si="96"/>
        <v>4</v>
      </c>
      <c r="S236" s="31" t="str">
        <f t="shared" si="97"/>
        <v>hbh_4</v>
      </c>
      <c r="T236" s="220">
        <v>13.77</v>
      </c>
      <c r="U236" s="4"/>
      <c r="V236" s="31" t="s">
        <v>349</v>
      </c>
      <c r="W236" s="220">
        <v>4</v>
      </c>
      <c r="X236" s="219"/>
      <c r="Y236" s="31">
        <f t="shared" si="84"/>
        <v>4</v>
      </c>
      <c r="Z236" s="31" t="str">
        <f t="shared" si="76"/>
        <v>hbh_4</v>
      </c>
      <c r="AA236" s="220">
        <v>14.18</v>
      </c>
      <c r="AB236" s="374"/>
      <c r="AC236" s="31" t="s">
        <v>349</v>
      </c>
      <c r="AD236" s="220">
        <v>4</v>
      </c>
      <c r="AE236" s="219"/>
      <c r="AF236" s="31">
        <f t="shared" si="85"/>
        <v>4</v>
      </c>
      <c r="AG236" s="31" t="str">
        <f t="shared" si="77"/>
        <v>hbh_4</v>
      </c>
      <c r="AH236" s="31">
        <v>14.61</v>
      </c>
      <c r="AI236" s="374"/>
      <c r="AJ236" s="31" t="s">
        <v>349</v>
      </c>
      <c r="AK236" s="220">
        <v>4</v>
      </c>
      <c r="AL236" s="219"/>
      <c r="AM236" s="31">
        <f t="shared" si="86"/>
        <v>4</v>
      </c>
      <c r="AN236" s="31" t="str">
        <f t="shared" si="78"/>
        <v>hbh_4</v>
      </c>
      <c r="AO236" s="31">
        <v>15.41</v>
      </c>
      <c r="AP236" s="373"/>
      <c r="AQ236" s="31" t="s">
        <v>349</v>
      </c>
      <c r="AR236" s="220">
        <v>4</v>
      </c>
      <c r="AS236" s="219"/>
      <c r="AT236" s="31">
        <f t="shared" si="87"/>
        <v>4</v>
      </c>
      <c r="AU236" s="31" t="str">
        <f t="shared" si="79"/>
        <v>hbh_4</v>
      </c>
      <c r="AV236" s="31">
        <v>15.89</v>
      </c>
      <c r="AW236" s="336"/>
      <c r="AX236" s="31" t="s">
        <v>349</v>
      </c>
      <c r="AY236" s="220">
        <v>4</v>
      </c>
      <c r="AZ236" s="219"/>
      <c r="BA236" s="31">
        <f t="shared" si="88"/>
        <v>4</v>
      </c>
      <c r="BB236" s="31" t="str">
        <f t="shared" si="80"/>
        <v>hbh_4</v>
      </c>
      <c r="BC236" s="31">
        <v>16.37</v>
      </c>
      <c r="BD236" s="31"/>
      <c r="BE236" s="31" t="s">
        <v>349</v>
      </c>
      <c r="BF236" s="220">
        <v>4</v>
      </c>
      <c r="BG236" s="219"/>
      <c r="BH236" s="31">
        <f t="shared" si="89"/>
        <v>4</v>
      </c>
      <c r="BI236" s="31" t="str">
        <f t="shared" si="90"/>
        <v>hbh_4</v>
      </c>
      <c r="BJ236" s="31">
        <v>17.02</v>
      </c>
      <c r="BK236" s="31"/>
      <c r="BL236" s="31" t="s">
        <v>349</v>
      </c>
      <c r="BM236" s="220">
        <v>4</v>
      </c>
      <c r="BN236" s="219"/>
      <c r="BO236" s="31">
        <v>4</v>
      </c>
      <c r="BP236" s="31" t="s">
        <v>624</v>
      </c>
      <c r="BQ236" s="31">
        <v>17.62</v>
      </c>
      <c r="BR236" s="31"/>
      <c r="BS236" s="31" t="s">
        <v>349</v>
      </c>
      <c r="BT236" s="220">
        <v>4</v>
      </c>
      <c r="BU236" s="219"/>
      <c r="BV236" s="31">
        <f t="shared" si="91"/>
        <v>4</v>
      </c>
      <c r="BW236" s="31" t="str">
        <f t="shared" si="81"/>
        <v>hbh_4</v>
      </c>
      <c r="BX236" s="33">
        <f t="shared" si="92"/>
        <v>16.37</v>
      </c>
      <c r="BY236" s="33">
        <f t="shared" si="93"/>
        <v>17.02</v>
      </c>
      <c r="BZ236" s="33">
        <f t="shared" si="94"/>
        <v>17.62</v>
      </c>
      <c r="CA236" s="322">
        <f t="shared" si="95"/>
        <v>16.695</v>
      </c>
      <c r="CB236" s="4"/>
      <c r="CC236" s="4"/>
      <c r="CD236" s="4"/>
      <c r="CE236" s="4"/>
      <c r="CF236" s="5"/>
    </row>
    <row r="237" spans="1:84" ht="12" thickTop="1" thickBot="1" x14ac:dyDescent="0.2">
      <c r="A237" s="37" t="s">
        <v>349</v>
      </c>
      <c r="B237" s="38">
        <v>5</v>
      </c>
      <c r="C237" s="39"/>
      <c r="D237" s="37">
        <f t="shared" si="82"/>
        <v>5</v>
      </c>
      <c r="E237" s="37" t="str">
        <f t="shared" si="83"/>
        <v>hbh_5</v>
      </c>
      <c r="F237" s="38">
        <v>13.45</v>
      </c>
      <c r="G237" s="31"/>
      <c r="H237" s="33"/>
      <c r="I237" s="33"/>
      <c r="J237" s="33"/>
      <c r="K237" s="33"/>
      <c r="L237" s="33"/>
      <c r="M237" s="33"/>
      <c r="N237" s="4"/>
      <c r="O237" s="37" t="s">
        <v>349</v>
      </c>
      <c r="P237" s="38">
        <v>5</v>
      </c>
      <c r="Q237" s="39"/>
      <c r="R237" s="37">
        <f t="shared" si="96"/>
        <v>5</v>
      </c>
      <c r="S237" s="37" t="str">
        <f t="shared" si="97"/>
        <v>hbh_5</v>
      </c>
      <c r="T237" s="38">
        <v>14.34</v>
      </c>
      <c r="U237" s="4"/>
      <c r="V237" s="37" t="s">
        <v>349</v>
      </c>
      <c r="W237" s="38">
        <v>5</v>
      </c>
      <c r="X237" s="39"/>
      <c r="Y237" s="37">
        <f t="shared" si="84"/>
        <v>5</v>
      </c>
      <c r="Z237" s="37" t="str">
        <f t="shared" si="76"/>
        <v>hbh_5</v>
      </c>
      <c r="AA237" s="38">
        <v>14.77</v>
      </c>
      <c r="AB237" s="374"/>
      <c r="AC237" s="37" t="s">
        <v>349</v>
      </c>
      <c r="AD237" s="38">
        <v>5</v>
      </c>
      <c r="AE237" s="39"/>
      <c r="AF237" s="37">
        <f t="shared" si="85"/>
        <v>5</v>
      </c>
      <c r="AG237" s="37" t="str">
        <f t="shared" si="77"/>
        <v>hbh_5</v>
      </c>
      <c r="AH237" s="38">
        <v>15.22</v>
      </c>
      <c r="AI237" s="374"/>
      <c r="AJ237" s="37" t="s">
        <v>349</v>
      </c>
      <c r="AK237" s="38">
        <v>5</v>
      </c>
      <c r="AL237" s="39"/>
      <c r="AM237" s="37">
        <f t="shared" si="86"/>
        <v>5</v>
      </c>
      <c r="AN237" s="37" t="str">
        <f t="shared" si="78"/>
        <v>hbh_5</v>
      </c>
      <c r="AO237" s="38">
        <v>16.010000000000002</v>
      </c>
      <c r="AP237" s="373"/>
      <c r="AQ237" s="37" t="s">
        <v>349</v>
      </c>
      <c r="AR237" s="38">
        <v>5</v>
      </c>
      <c r="AS237" s="39"/>
      <c r="AT237" s="37">
        <f t="shared" si="87"/>
        <v>5</v>
      </c>
      <c r="AU237" s="37" t="str">
        <f t="shared" si="79"/>
        <v>hbh_5</v>
      </c>
      <c r="AV237" s="38">
        <v>16.489999999999998</v>
      </c>
      <c r="AW237" s="336"/>
      <c r="AX237" s="37" t="s">
        <v>349</v>
      </c>
      <c r="AY237" s="38">
        <v>5</v>
      </c>
      <c r="AZ237" s="39"/>
      <c r="BA237" s="37">
        <f t="shared" si="88"/>
        <v>5</v>
      </c>
      <c r="BB237" s="37" t="str">
        <f t="shared" si="80"/>
        <v>hbh_5</v>
      </c>
      <c r="BC237" s="38">
        <v>16.97</v>
      </c>
      <c r="BD237" s="220"/>
      <c r="BE237" s="37" t="s">
        <v>349</v>
      </c>
      <c r="BF237" s="38">
        <v>5</v>
      </c>
      <c r="BG237" s="39"/>
      <c r="BH237" s="38">
        <f>BF237</f>
        <v>5</v>
      </c>
      <c r="BI237" s="37" t="str">
        <f t="shared" si="90"/>
        <v>hbh_5</v>
      </c>
      <c r="BJ237" s="38">
        <v>17.649999999999999</v>
      </c>
      <c r="BK237" s="220"/>
      <c r="BL237" s="37" t="s">
        <v>349</v>
      </c>
      <c r="BM237" s="38">
        <v>5</v>
      </c>
      <c r="BN237" s="39"/>
      <c r="BO237" s="38">
        <v>5</v>
      </c>
      <c r="BP237" s="37" t="s">
        <v>625</v>
      </c>
      <c r="BQ237" s="38">
        <v>18.27</v>
      </c>
      <c r="BR237" s="220"/>
      <c r="BS237" s="37" t="s">
        <v>349</v>
      </c>
      <c r="BT237" s="38">
        <v>5</v>
      </c>
      <c r="BU237" s="39"/>
      <c r="BV237" s="37">
        <f t="shared" si="91"/>
        <v>5</v>
      </c>
      <c r="BW237" s="37" t="str">
        <f t="shared" si="81"/>
        <v>hbh_5</v>
      </c>
      <c r="BX237" s="60">
        <f t="shared" si="92"/>
        <v>16.97</v>
      </c>
      <c r="BY237" s="60">
        <f t="shared" si="93"/>
        <v>17.649999999999999</v>
      </c>
      <c r="BZ237" s="60">
        <f t="shared" si="94"/>
        <v>18.27</v>
      </c>
      <c r="CA237" s="60">
        <f t="shared" si="95"/>
        <v>17.309999999999999</v>
      </c>
      <c r="CB237" s="4"/>
      <c r="CC237" s="4"/>
      <c r="CD237" s="4"/>
      <c r="CE237" s="4"/>
      <c r="CF237" s="5"/>
    </row>
    <row r="238" spans="1:84" ht="11.25" thickTop="1" x14ac:dyDescent="0.15">
      <c r="A238" s="1"/>
      <c r="B238" s="1"/>
      <c r="C238" s="1"/>
      <c r="D238" s="1"/>
      <c r="E238" s="1"/>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213"/>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5"/>
    </row>
    <row r="239" spans="1:84" ht="10.5" x14ac:dyDescent="0.15">
      <c r="A239" s="1"/>
      <c r="B239" s="1"/>
      <c r="C239" s="1"/>
      <c r="D239" s="1"/>
      <c r="E239" s="1"/>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213"/>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5"/>
    </row>
    <row r="240" spans="1:84" ht="10.5" x14ac:dyDescent="0.15">
      <c r="A240" s="1"/>
      <c r="B240" s="1"/>
      <c r="C240" s="1"/>
      <c r="D240" s="1"/>
      <c r="E240" s="1"/>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213"/>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5"/>
    </row>
    <row r="241" spans="1:84" ht="10.5" x14ac:dyDescent="0.15">
      <c r="A241" s="1"/>
      <c r="B241" s="1"/>
      <c r="C241" s="1"/>
      <c r="D241" s="1"/>
      <c r="E241" s="1"/>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213"/>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5"/>
    </row>
    <row r="242" spans="1:84" ht="10.5" hidden="1" x14ac:dyDescent="0.15">
      <c r="A242" s="40"/>
      <c r="B242" s="40"/>
      <c r="C242" s="40"/>
      <c r="D242" s="40"/>
      <c r="E242" s="40"/>
      <c r="F242" s="41"/>
      <c r="G242" s="41"/>
      <c r="H242" s="41"/>
      <c r="I242" s="41"/>
      <c r="J242" s="41"/>
      <c r="K242" s="41"/>
      <c r="L242" s="41"/>
      <c r="M242" s="41"/>
      <c r="N242" s="41"/>
      <c r="O242" s="4"/>
      <c r="P242" s="4"/>
      <c r="Q242" s="4"/>
      <c r="R242" s="4"/>
      <c r="S242" s="4"/>
      <c r="T242" s="4"/>
      <c r="U242" s="41"/>
      <c r="V242" s="4"/>
      <c r="W242" s="4"/>
      <c r="X242" s="4"/>
      <c r="Y242" s="4"/>
      <c r="Z242" s="4"/>
      <c r="AA242" s="4"/>
      <c r="AB242" s="41"/>
      <c r="AC242" s="4"/>
      <c r="AD242" s="4"/>
      <c r="AE242" s="4"/>
      <c r="AF242" s="4"/>
      <c r="AG242" s="4"/>
      <c r="AH242" s="4"/>
      <c r="AI242" s="4"/>
      <c r="AJ242" s="4"/>
      <c r="AK242" s="4"/>
      <c r="AL242" s="4"/>
      <c r="AM242" s="4"/>
      <c r="AN242" s="4"/>
      <c r="AO242" s="4"/>
      <c r="AP242" s="4"/>
      <c r="AQ242" s="4"/>
      <c r="AR242" s="4"/>
      <c r="AS242" s="4"/>
      <c r="AT242" s="4"/>
      <c r="AU242" s="4"/>
      <c r="AV242" s="4"/>
      <c r="AW242" s="213"/>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6"/>
      <c r="CC242" s="6"/>
      <c r="CD242" s="6"/>
      <c r="CE242" s="6"/>
      <c r="CF242" s="7"/>
    </row>
    <row r="243" spans="1:84" ht="10.5" hidden="1" x14ac:dyDescent="0.15">
      <c r="O243" s="41"/>
      <c r="P243" s="41"/>
      <c r="Q243" s="41"/>
      <c r="R243" s="41"/>
      <c r="S243" s="41"/>
      <c r="T243" s="41"/>
      <c r="V243" s="41"/>
      <c r="W243" s="41"/>
      <c r="X243" s="41"/>
      <c r="Y243" s="41"/>
      <c r="Z243" s="41"/>
      <c r="AA243" s="41"/>
      <c r="BS243" s="41"/>
      <c r="BT243" s="41"/>
      <c r="BU243" s="41"/>
      <c r="BV243" s="41"/>
      <c r="BW243" s="6"/>
      <c r="BX243" s="6"/>
      <c r="BY243" s="6"/>
      <c r="BZ243" s="6"/>
      <c r="CA243" s="6"/>
    </row>
  </sheetData>
  <sheetProtection algorithmName="SHA-512" hashValue="AtJ8H3TjEhniPlAYmJuYbA7I56i/S/8CYIZJfflfnm1DF7FKTGMF1AY5vNB+QeqndH9HKm6+4s8zJp+s8rNX9g==" saltValue="qUPmwHTMIRHp+cHxKA+D1Q==" spinCount="100000" sheet="1" objects="1" scenarios="1"/>
  <conditionalFormatting sqref="D9">
    <cfRule type="cellIs" dxfId="2" priority="1" operator="greaterThan">
      <formula>1</formula>
    </cfRule>
    <cfRule type="cellIs" dxfId="1" priority="2" operator="lessThan">
      <formula>1</formula>
    </cfRule>
    <cfRule type="cellIs" dxfId="0" priority="3" operator="equal">
      <formula>1</formula>
    </cfRule>
  </conditionalFormatting>
  <dataValidations count="1">
    <dataValidation type="decimal" allowBlank="1" showInputMessage="1" showErrorMessage="1" errorTitle="Percentage" error="In dit invulveld kan een percentage worden ingevuld tussen de 0% en 100%." sqref="D6:D8" xr:uid="{829B49E9-B8E4-4075-9AA0-5DC2D452DFFD}">
      <formula1>0</formula1>
      <formula2>1</formula2>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A499-F531-4E7F-96C3-FDC4CDDBB9E9}">
  <sheetPr codeName="Blad12">
    <tabColor theme="7" tint="0.79998168889431442"/>
  </sheetPr>
  <dimension ref="A1:AB64"/>
  <sheetViews>
    <sheetView showGridLines="0" zoomScale="120" zoomScaleNormal="120" workbookViewId="0">
      <selection activeCell="B49" sqref="B48:B49"/>
    </sheetView>
  </sheetViews>
  <sheetFormatPr defaultColWidth="0" defaultRowHeight="10.5" zeroHeight="1" x14ac:dyDescent="0.15"/>
  <cols>
    <col min="1" max="1" width="34.125" style="1" bestFit="1" customWidth="1"/>
    <col min="2" max="2" width="12.375" style="1" bestFit="1" customWidth="1"/>
    <col min="3" max="3" width="166.875" style="1" bestFit="1" customWidth="1"/>
    <col min="4" max="5" width="9" style="1" customWidth="1"/>
    <col min="6" max="28" width="0" style="1" hidden="1" customWidth="1"/>
    <col min="29" max="16384" width="9" style="1" hidden="1"/>
  </cols>
  <sheetData>
    <row r="1" spans="1:28" s="14" customFormat="1" x14ac:dyDescent="0.15">
      <c r="A1" s="24" t="s">
        <v>350</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spans="1:28" s="14" customFormat="1" x14ac:dyDescent="0.15">
      <c r="A2" s="2"/>
      <c r="B2" s="4"/>
      <c r="C2" s="4"/>
      <c r="D2" s="4"/>
      <c r="E2" s="4"/>
      <c r="F2" s="4"/>
      <c r="G2" s="4"/>
      <c r="H2" s="4"/>
      <c r="I2" s="4"/>
      <c r="J2" s="4"/>
      <c r="K2" s="4"/>
      <c r="L2" s="4"/>
      <c r="M2" s="4"/>
      <c r="N2" s="4"/>
      <c r="O2" s="4"/>
      <c r="P2" s="4"/>
      <c r="Q2" s="4"/>
      <c r="R2" s="4"/>
      <c r="S2" s="4"/>
      <c r="T2" s="4"/>
      <c r="U2" s="4"/>
      <c r="V2" s="4"/>
      <c r="W2" s="4"/>
      <c r="X2" s="4"/>
      <c r="Y2" s="4"/>
      <c r="Z2" s="4"/>
      <c r="AA2" s="4"/>
      <c r="AB2" s="4"/>
    </row>
    <row r="3" spans="1:28" s="14" customFormat="1" x14ac:dyDescent="0.15">
      <c r="A3" s="4"/>
      <c r="B3" s="4"/>
      <c r="C3" s="4"/>
      <c r="D3" s="4"/>
      <c r="E3" s="4"/>
      <c r="F3" s="4"/>
      <c r="G3" s="4"/>
      <c r="H3" s="4"/>
      <c r="I3" s="4"/>
      <c r="J3" s="4"/>
      <c r="K3" s="4"/>
      <c r="L3" s="4"/>
      <c r="M3" s="4"/>
      <c r="N3" s="4"/>
      <c r="O3" s="4"/>
      <c r="P3" s="4"/>
      <c r="Q3" s="4"/>
      <c r="R3" s="4"/>
      <c r="S3" s="4"/>
      <c r="T3" s="4"/>
      <c r="U3" s="4"/>
      <c r="V3" s="4"/>
      <c r="W3" s="4"/>
      <c r="X3" s="4"/>
      <c r="Y3" s="4"/>
      <c r="Z3" s="4"/>
      <c r="AA3" s="4"/>
      <c r="AB3" s="4"/>
    </row>
    <row r="4" spans="1:28" s="14" customFormat="1" x14ac:dyDescent="0.15">
      <c r="A4" s="26" t="s">
        <v>351</v>
      </c>
      <c r="B4" s="27"/>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28" x14ac:dyDescent="0.15"/>
    <row r="6" spans="1:28" x14ac:dyDescent="0.15">
      <c r="A6" s="48" t="s">
        <v>351</v>
      </c>
      <c r="B6" s="48" t="s">
        <v>352</v>
      </c>
      <c r="C6" s="48" t="s">
        <v>353</v>
      </c>
    </row>
    <row r="7" spans="1:28" x14ac:dyDescent="0.15">
      <c r="A7" s="44" t="s">
        <v>52</v>
      </c>
      <c r="B7" s="44" t="s">
        <v>354</v>
      </c>
      <c r="C7" s="1" t="s">
        <v>355</v>
      </c>
    </row>
    <row r="8" spans="1:28" x14ac:dyDescent="0.15">
      <c r="A8" s="44" t="s">
        <v>220</v>
      </c>
      <c r="B8" s="44" t="s">
        <v>70</v>
      </c>
      <c r="C8" s="1" t="s">
        <v>98</v>
      </c>
    </row>
    <row r="9" spans="1:28" x14ac:dyDescent="0.15"/>
    <row r="10" spans="1:28" s="14" customFormat="1" x14ac:dyDescent="0.15">
      <c r="A10" s="26" t="s">
        <v>326</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row>
    <row r="11" spans="1:28" x14ac:dyDescent="0.15">
      <c r="A11" s="52"/>
      <c r="B11" s="3"/>
      <c r="C11" s="3"/>
      <c r="D11" s="3"/>
      <c r="E11" s="3"/>
      <c r="F11" s="3"/>
    </row>
    <row r="12" spans="1:28" x14ac:dyDescent="0.15">
      <c r="A12" s="52" t="s">
        <v>68</v>
      </c>
      <c r="B12" s="3"/>
      <c r="C12" s="3"/>
      <c r="D12" s="3"/>
      <c r="E12" s="3"/>
      <c r="F12" s="3"/>
    </row>
    <row r="13" spans="1:28" ht="11.25" thickBot="1" x14ac:dyDescent="0.2">
      <c r="A13" s="51" t="s">
        <v>68</v>
      </c>
      <c r="B13" s="51" t="s">
        <v>356</v>
      </c>
      <c r="C13" s="51" t="s">
        <v>357</v>
      </c>
      <c r="D13" s="3"/>
      <c r="E13" s="3"/>
      <c r="F13" s="3"/>
    </row>
    <row r="14" spans="1:28" x14ac:dyDescent="0.15">
      <c r="A14" s="87" t="s">
        <v>86</v>
      </c>
      <c r="B14" s="218">
        <f>7.03%+0.5%</f>
        <v>7.5300000000000006E-2</v>
      </c>
      <c r="C14" s="221" t="s">
        <v>358</v>
      </c>
      <c r="D14" s="3"/>
      <c r="F14" s="3"/>
    </row>
    <row r="15" spans="1:28" x14ac:dyDescent="0.15">
      <c r="A15" s="87" t="s">
        <v>87</v>
      </c>
      <c r="B15" s="88">
        <v>2.7E-2</v>
      </c>
      <c r="C15" s="3" t="s">
        <v>359</v>
      </c>
      <c r="D15" s="3"/>
      <c r="F15" s="3"/>
    </row>
    <row r="16" spans="1:28" x14ac:dyDescent="0.15">
      <c r="A16" s="87" t="s">
        <v>360</v>
      </c>
      <c r="B16" s="33"/>
      <c r="C16" s="3" t="s">
        <v>361</v>
      </c>
      <c r="D16" s="3"/>
      <c r="F16" s="3"/>
    </row>
    <row r="17" spans="1:6" x14ac:dyDescent="0.15">
      <c r="A17" s="87" t="s">
        <v>88</v>
      </c>
      <c r="B17" s="88">
        <v>7.0000000000000007E-2</v>
      </c>
      <c r="C17" s="3" t="s">
        <v>362</v>
      </c>
      <c r="D17" s="3"/>
      <c r="F17" s="3"/>
    </row>
    <row r="18" spans="1:6" x14ac:dyDescent="0.15">
      <c r="A18" s="87" t="s">
        <v>89</v>
      </c>
      <c r="B18" s="33"/>
      <c r="C18" s="3" t="s">
        <v>363</v>
      </c>
      <c r="D18" s="3"/>
      <c r="F18" s="3"/>
    </row>
    <row r="19" spans="1:6" x14ac:dyDescent="0.15">
      <c r="A19" s="87" t="s">
        <v>91</v>
      </c>
      <c r="B19" s="33"/>
      <c r="C19" s="3" t="s">
        <v>364</v>
      </c>
      <c r="D19" s="3"/>
      <c r="F19" s="3"/>
    </row>
    <row r="20" spans="1:6" x14ac:dyDescent="0.15">
      <c r="A20" s="3" t="s">
        <v>365</v>
      </c>
      <c r="B20" s="33"/>
      <c r="C20" s="3" t="s">
        <v>366</v>
      </c>
      <c r="D20" s="3"/>
      <c r="F20" s="3"/>
    </row>
    <row r="21" spans="1:6" ht="11.25" thickBot="1" x14ac:dyDescent="0.2">
      <c r="A21" s="54" t="s">
        <v>365</v>
      </c>
      <c r="B21" s="60"/>
      <c r="C21" s="54" t="s">
        <v>367</v>
      </c>
      <c r="D21" s="3"/>
      <c r="F21" s="3"/>
    </row>
    <row r="22" spans="1:6" ht="11.25" thickTop="1" x14ac:dyDescent="0.15">
      <c r="A22" s="3"/>
      <c r="B22" s="33"/>
      <c r="C22" s="3"/>
      <c r="D22" s="3"/>
      <c r="F22" s="3"/>
    </row>
    <row r="23" spans="1:6" x14ac:dyDescent="0.15">
      <c r="A23" s="3"/>
      <c r="B23" s="3"/>
      <c r="C23" s="3"/>
      <c r="D23" s="3"/>
      <c r="F23" s="3"/>
    </row>
    <row r="24" spans="1:6" x14ac:dyDescent="0.15">
      <c r="A24" s="52" t="s">
        <v>368</v>
      </c>
      <c r="B24" s="3"/>
      <c r="D24" s="3"/>
      <c r="F24" s="3"/>
    </row>
    <row r="25" spans="1:6" ht="11.25" thickBot="1" x14ac:dyDescent="0.2">
      <c r="A25" s="51" t="s">
        <v>369</v>
      </c>
      <c r="B25" s="51" t="s">
        <v>370</v>
      </c>
      <c r="C25" s="45" t="s">
        <v>357</v>
      </c>
      <c r="D25" s="3"/>
      <c r="F25" s="3"/>
    </row>
    <row r="26" spans="1:6" x14ac:dyDescent="0.15">
      <c r="A26" s="44" t="s">
        <v>371</v>
      </c>
      <c r="B26" s="86">
        <v>0.25</v>
      </c>
      <c r="C26" s="44" t="s">
        <v>372</v>
      </c>
    </row>
    <row r="27" spans="1:6" x14ac:dyDescent="0.15">
      <c r="A27" s="44" t="s">
        <v>373</v>
      </c>
      <c r="B27" s="89">
        <v>13343</v>
      </c>
      <c r="C27" s="44" t="s">
        <v>374</v>
      </c>
    </row>
    <row r="28" spans="1:6" x14ac:dyDescent="0.15">
      <c r="A28" s="44" t="s">
        <v>375</v>
      </c>
      <c r="B28" s="90">
        <v>0.5</v>
      </c>
      <c r="C28" s="44" t="s">
        <v>376</v>
      </c>
    </row>
    <row r="29" spans="1:6" x14ac:dyDescent="0.15">
      <c r="A29" s="44" t="s">
        <v>371</v>
      </c>
      <c r="B29" s="91">
        <v>5.0000000000000001E-3</v>
      </c>
      <c r="C29" s="44" t="s">
        <v>372</v>
      </c>
    </row>
    <row r="30" spans="1:6" x14ac:dyDescent="0.15">
      <c r="A30" s="44" t="s">
        <v>377</v>
      </c>
      <c r="B30" s="89">
        <v>22356</v>
      </c>
      <c r="C30" s="44" t="s">
        <v>374</v>
      </c>
    </row>
    <row r="31" spans="1:6" ht="11.25" thickBot="1" x14ac:dyDescent="0.2">
      <c r="A31" s="47" t="s">
        <v>378</v>
      </c>
      <c r="B31" s="92">
        <v>0.5</v>
      </c>
      <c r="C31" s="47" t="s">
        <v>376</v>
      </c>
    </row>
    <row r="32" spans="1:6" ht="11.25" thickTop="1" x14ac:dyDescent="0.15">
      <c r="A32" s="44"/>
      <c r="B32" s="90"/>
      <c r="C32" s="44"/>
    </row>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sheetData>
  <hyperlinks>
    <hyperlink ref="C14" r:id="rId1" xr:uid="{C4F5A4DF-790D-45B5-9A75-CFA6628EB194}"/>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edc7ecf-bb2f-46a9-aa50-9d7bb476ff27">
      <UserInfo>
        <DisplayName>Sam Beenhakker</DisplayName>
        <AccountId>33</AccountId>
        <AccountType/>
      </UserInfo>
      <UserInfo>
        <DisplayName>Rika van Scherrenburg</DisplayName>
        <AccountId>88</AccountId>
        <AccountType/>
      </UserInfo>
      <UserInfo>
        <DisplayName>Vanja van Sprakelaar</DisplayName>
        <AccountId>36</AccountId>
        <AccountType/>
      </UserInfo>
      <UserInfo>
        <DisplayName>Enzo van den Maagdenberg</DisplayName>
        <AccountId>118</AccountId>
        <AccountType/>
      </UserInfo>
      <UserInfo>
        <DisplayName>Merel de Klerk</DisplayName>
        <AccountId>102</AccountId>
        <AccountType/>
      </UserInfo>
    </SharedWithUsers>
    <TaxCatchAll xmlns="cedc7ecf-bb2f-46a9-aa50-9d7bb476ff27" xsi:nil="true"/>
    <lcf76f155ced4ddcb4097134ff3c332f xmlns="e862cd2b-f3bf-49e1-b909-8ffd1acf5c7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91D9B88C6CEA479B0E46C0615386B7" ma:contentTypeVersion="15" ma:contentTypeDescription="Een nieuw document maken." ma:contentTypeScope="" ma:versionID="c2c9b8c107c150380b4df5cb4bd5c51c">
  <xsd:schema xmlns:xsd="http://www.w3.org/2001/XMLSchema" xmlns:xs="http://www.w3.org/2001/XMLSchema" xmlns:p="http://schemas.microsoft.com/office/2006/metadata/properties" xmlns:ns2="e862cd2b-f3bf-49e1-b909-8ffd1acf5c76" xmlns:ns3="cedc7ecf-bb2f-46a9-aa50-9d7bb476ff27" targetNamespace="http://schemas.microsoft.com/office/2006/metadata/properties" ma:root="true" ma:fieldsID="99f0e3032a8de57b13847bda77daf042" ns2:_="" ns3:_="">
    <xsd:import namespace="e862cd2b-f3bf-49e1-b909-8ffd1acf5c76"/>
    <xsd:import namespace="cedc7ecf-bb2f-46a9-aa50-9d7bb476ff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2cd2b-f3bf-49e1-b909-8ffd1acf5c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494988ac-a94d-4e5f-9e77-5d30b66af98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dc7ecf-bb2f-46a9-aa50-9d7bb476ff2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8e776031-eb4c-4ab2-b362-a62dbd24ba2a}" ma:internalName="TaxCatchAll" ma:showField="CatchAllData" ma:web="cedc7ecf-bb2f-46a9-aa50-9d7bb476ff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F84E10-02FC-445D-9C43-444D394840C8}">
  <ds:schemaRefs>
    <ds:schemaRef ds:uri="http://schemas.microsoft.com/sharepoint/v3/contenttype/forms"/>
  </ds:schemaRefs>
</ds:datastoreItem>
</file>

<file path=customXml/itemProps2.xml><?xml version="1.0" encoding="utf-8"?>
<ds:datastoreItem xmlns:ds="http://schemas.openxmlformats.org/officeDocument/2006/customXml" ds:itemID="{A1A0AB59-FBE0-4D61-BDB0-7D51ED3D3E91}">
  <ds:schemaRefs>
    <ds:schemaRef ds:uri="http://www.w3.org/XML/1998/namespace"/>
    <ds:schemaRef ds:uri="http://schemas.microsoft.com/office/2006/documentManagement/types"/>
    <ds:schemaRef ds:uri="http://schemas.microsoft.com/office/2006/metadata/properties"/>
    <ds:schemaRef ds:uri="http://purl.org/dc/elements/1.1/"/>
    <ds:schemaRef ds:uri="http://purl.org/dc/terms/"/>
    <ds:schemaRef ds:uri="http://purl.org/dc/dcmitype/"/>
    <ds:schemaRef ds:uri="http://schemas.microsoft.com/office/infopath/2007/PartnerControls"/>
    <ds:schemaRef ds:uri="cedc7ecf-bb2f-46a9-aa50-9d7bb476ff27"/>
    <ds:schemaRef ds:uri="http://schemas.openxmlformats.org/package/2006/metadata/core-properties"/>
    <ds:schemaRef ds:uri="e862cd2b-f3bf-49e1-b909-8ffd1acf5c76"/>
  </ds:schemaRefs>
</ds:datastoreItem>
</file>

<file path=customXml/itemProps3.xml><?xml version="1.0" encoding="utf-8"?>
<ds:datastoreItem xmlns:ds="http://schemas.openxmlformats.org/officeDocument/2006/customXml" ds:itemID="{3E3B0251-5AD5-4ACC-946B-387FBFD6B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2cd2b-f3bf-49e1-b909-8ffd1acf5c76"/>
    <ds:schemaRef ds:uri="cedc7ecf-bb2f-46a9-aa50-9d7bb476ff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df998a4-0a8d-4cf0-8b57-1bbd8d13bed2}" enabled="0" method="" siteId="{1df998a4-0a8d-4cf0-8b57-1bbd8d13be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Stap 1. Handleiding</vt:lpstr>
      <vt:lpstr>Stap 2. Invulblad</vt:lpstr>
      <vt:lpstr>Stap 3. Uitkomsten rekentool</vt:lpstr>
      <vt:lpstr>Stap 4. Algemene toelichting</vt:lpstr>
      <vt:lpstr>Lijsten</vt:lpstr>
      <vt:lpstr>Uitgangspunten</vt:lpstr>
      <vt:lpstr>CAO_VVT</vt:lpstr>
      <vt:lpstr>Data_overig</vt:lpstr>
      <vt:lpstr>Pensioen_dropdown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r.vanscherrenburg@berenschot.nl</dc:creator>
  <cp:keywords/>
  <dc:description/>
  <cp:lastModifiedBy>Jolien in 't Veld | Zorgthuisnl</cp:lastModifiedBy>
  <cp:revision/>
  <dcterms:created xsi:type="dcterms:W3CDTF">2020-02-03T12:23:13Z</dcterms:created>
  <dcterms:modified xsi:type="dcterms:W3CDTF">2025-07-07T12:07:22Z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0x010100E891D9B88C6CEA479B0E46C0615386B7</vt:lpwstr>
  </property>
  <property fmtid="{D5CDD505-2E9C-101B-9397-08002B2CF9AE}" pid="3" name="MediaServiceImageTags">
    <vt:lpwstr/>
  </property>
</Properties>
</file>